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tabRatio="773" activeTab="13"/>
  </bookViews>
  <sheets>
    <sheet name="Emploi Global" sheetId="1" r:id="rId1"/>
    <sheet name="Emploi Enseignant" sheetId="2" state="hidden" r:id="rId2"/>
    <sheet name="L2GM+MET" sheetId="3" r:id="rId3"/>
    <sheet name="L3MET" sheetId="4" r:id="rId4"/>
    <sheet name="L3CM" sheetId="5" r:id="rId5"/>
    <sheet name="L3ENRG" sheetId="6" r:id="rId6"/>
    <sheet name="M1CM" sheetId="7" r:id="rId7"/>
    <sheet name="M1ENRG" sheetId="8" r:id="rId8"/>
    <sheet name="M1MET" sheetId="9" r:id="rId9"/>
    <sheet name="M2CM" sheetId="10" state="hidden" r:id="rId10"/>
    <sheet name="M2ENRG" sheetId="11" state="hidden" r:id="rId11"/>
    <sheet name="M2MET" sheetId="12" state="hidden" r:id="rId12"/>
    <sheet name="التوزيع الفردي" sheetId="14" r:id="rId13"/>
    <sheet name="Liste enseigants" sheetId="13" r:id="rId14"/>
    <sheet name="Feuil1" sheetId="15" r:id="rId15"/>
    <sheet name="برنامج القاعات" sheetId="16" r:id="rId16"/>
  </sheets>
  <externalReferences>
    <externalReference r:id="rId17"/>
  </externalReferences>
  <definedNames>
    <definedName name="Dim_11h20">'Emploi Global'!$K$5:$N$25</definedName>
    <definedName name="Dim_13h10">'Emploi Global'!$O$5:$R$25</definedName>
    <definedName name="Dim_14h50">'Emploi Global'!$S$5:$V$25</definedName>
    <definedName name="Dim_16h30">'Emploi Global'!$W$5:$Z$25</definedName>
    <definedName name="Dim_9h40">'Emploi Global'!$G$5:$J$25</definedName>
    <definedName name="Dim_S1">'[1]Emploi Global'!$C$5:$G$25</definedName>
    <definedName name="Dim_S2">'[1]Emploi Global'!$H$5:$L$25</definedName>
    <definedName name="Dim_S3">'[1]Emploi Global'!$M$5:$Q$25</definedName>
    <definedName name="Dim_S4">'[1]Emploi Global'!$R$5:$V$25</definedName>
    <definedName name="Dim_S5">'[1]Emploi Global'!$W$5:$AA$25</definedName>
    <definedName name="Dim_S6">'[1]Emploi Global'!$AB$5:$AF$25</definedName>
    <definedName name="Dimanche_8h00">'Emploi Global'!$C$5:$F$25</definedName>
    <definedName name="Jeu_11h20">'Emploi Global'!$K$89:$N$109</definedName>
    <definedName name="Jeu_13h10">'Emploi Global'!$O$89:$R$109</definedName>
    <definedName name="Jeu_14h50">'Emploi Global'!$S$89:$V$109</definedName>
    <definedName name="Jeu_16h30">'Emploi Global'!$W$89:$Z$109</definedName>
    <definedName name="Jeu_8h00">'Emploi Global'!$C$89:$F$109</definedName>
    <definedName name="Jeu_9h40">'Emploi Global'!$G$89:$J$109</definedName>
    <definedName name="Jeu_S1">'[1]Emploi Global'!$C$89:$G$109</definedName>
    <definedName name="Jeu_S2">'[1]Emploi Global'!$H$89:$L$109</definedName>
    <definedName name="Jeu_S3">'[1]Emploi Global'!$M$89:$Q$109</definedName>
    <definedName name="Jeu_S4">'[1]Emploi Global'!$R$89:$V$109</definedName>
    <definedName name="Jeu_S5">'[1]Emploi Global'!$W$89:$AA$109</definedName>
    <definedName name="Jeu_S6">'[1]Emploi Global'!$AB$89:$AF$109</definedName>
    <definedName name="Liste_Enseignants">'Liste enseigants'!$F$4:$F$80</definedName>
    <definedName name="Lun_11h20">'Emploi Global'!$K$26:$N$46</definedName>
    <definedName name="Lun_13h10">'Emploi Global'!$O$26:$R$46</definedName>
    <definedName name="Lun_14h50">'Emploi Global'!$S$26:$V$46</definedName>
    <definedName name="Lun_16h30">'Emploi Global'!$W$26:$Z$46</definedName>
    <definedName name="Lun_8h00">'Emploi Global'!$C$26:$F$46</definedName>
    <definedName name="Lun_9h40">'Emploi Global'!$G$26:$J$46</definedName>
    <definedName name="Lun_S1">'[1]Emploi Global'!$C$26:$G$46</definedName>
    <definedName name="Lun_S2">'[1]Emploi Global'!$H$26:$L$46</definedName>
    <definedName name="Lun_S3">'[1]Emploi Global'!$M$26:$Q$46</definedName>
    <definedName name="Lun_S4">'[1]Emploi Global'!$R$26:$V$46</definedName>
    <definedName name="Lun_S5">'[1]Emploi Global'!$W$26:$AA$46</definedName>
    <definedName name="Lun_S6">'[1]Emploi Global'!$AB$26:$AF$46</definedName>
    <definedName name="Mar_11h20">'Emploi Global'!$K$47:$N$67</definedName>
    <definedName name="Mar_13h10">'Emploi Global'!$O$47:$R$67</definedName>
    <definedName name="Mar_14h50">'Emploi Global'!$S$47:$V$67</definedName>
    <definedName name="Mar_16h30">'Emploi Global'!$W$47:$Z$67</definedName>
    <definedName name="Mar_8h00">'Emploi Global'!$C$47:$F$67</definedName>
    <definedName name="Mar_9h40">'Emploi Global'!$G$47:$J$67</definedName>
    <definedName name="Mar_S1">'[1]Emploi Global'!$C$47:$G$67</definedName>
    <definedName name="Mar_S2">'[1]Emploi Global'!$H$47:$L$67</definedName>
    <definedName name="Mar_S3">'[1]Emploi Global'!$M$47:$Q$67</definedName>
    <definedName name="Mar_S4">'[1]Emploi Global'!$R$47:$V$67</definedName>
    <definedName name="Mar_S5">'[1]Emploi Global'!$W$47:$AA$67</definedName>
    <definedName name="Mar_S6">'[1]Emploi Global'!$AB$47:$AF$67</definedName>
    <definedName name="Mer_11h20">'Emploi Global'!$K$68:$N$88</definedName>
    <definedName name="Mer_13h10">'Emploi Global'!$O$68:$R$88</definedName>
    <definedName name="Mer_14h50">'Emploi Global'!$S$68:$V$88</definedName>
    <definedName name="Mer_16h30">'Emploi Global'!$W$68:$Z$88</definedName>
    <definedName name="Mer_8h00">'Emploi Global'!$C$68:$F$88</definedName>
    <definedName name="Mer_9h40">'Emploi Global'!$G$68:$J$88</definedName>
    <definedName name="Mer_S1">'[1]Emploi Global'!$C$68:$G$88</definedName>
    <definedName name="Mer_S2">'[1]Emploi Global'!$H$68:$L$88</definedName>
    <definedName name="Mer_S3">'[1]Emploi Global'!$M$68:$Q$88</definedName>
    <definedName name="Mer_S4">'[1]Emploi Global'!$R$68:$V$88</definedName>
    <definedName name="Mer_S5">'[1]Emploi Global'!$W$68:$AA$88</definedName>
    <definedName name="Mer_S6">'[1]Emploi Global'!$AB$68:$AF$88</definedName>
    <definedName name="Salles">[1]Feuil2!$G$33:$G$60</definedName>
    <definedName name="_xlnm.Print_Area" localSheetId="5">L3ENRG!$B$1:$Z$24</definedName>
    <definedName name="_xlnm.Print_Area" localSheetId="3">L3MET!$B$1:$Z$22</definedName>
    <definedName name="_xlnm.Print_Area" localSheetId="7">M1ENRG!$B$1:$V$25</definedName>
    <definedName name="_xlnm.Print_Area" localSheetId="8">M1MET!$B$1:$Z$22</definedName>
    <definedName name="_xlnm.Print_Area" localSheetId="9">M2CM!$B$1:$Z$22</definedName>
    <definedName name="_xlnm.Print_Area" localSheetId="10">M2ENRG!$B$1:$Z$22</definedName>
    <definedName name="_xlnm.Print_Area" localSheetId="11">M2MET!$B$1:$Z$22</definedName>
    <definedName name="_xlnm.Print_Area" localSheetId="12">'التوزيع الفردي'!$C$2:$U$30</definedName>
  </definedNames>
  <calcPr calcId="145621"/>
</workbook>
</file>

<file path=xl/calcChain.xml><?xml version="1.0" encoding="utf-8"?>
<calcChain xmlns="http://schemas.openxmlformats.org/spreadsheetml/2006/main">
  <c r="O23" i="16" l="1"/>
  <c r="N23" i="16"/>
  <c r="M23" i="16"/>
  <c r="L23" i="16"/>
  <c r="K23" i="16"/>
  <c r="J23" i="16"/>
  <c r="I23" i="16"/>
  <c r="H23" i="16"/>
  <c r="G23" i="16"/>
  <c r="F23" i="16"/>
  <c r="E23" i="16"/>
  <c r="D23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V24" i="12" l="1"/>
  <c r="W25" i="11"/>
  <c r="W24" i="10"/>
  <c r="U25" i="9"/>
  <c r="T25" i="8"/>
  <c r="W26" i="7"/>
  <c r="V24" i="6"/>
  <c r="W25" i="5"/>
  <c r="U25" i="4"/>
  <c r="X35" i="3"/>
  <c r="K8" i="14" l="1"/>
  <c r="S8" i="3" l="1"/>
  <c r="X19" i="7" l="1"/>
  <c r="L16" i="14" l="1"/>
  <c r="K16" i="14"/>
  <c r="J16" i="14"/>
  <c r="U25" i="14" l="1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U16" i="14"/>
  <c r="T16" i="14"/>
  <c r="S16" i="14"/>
  <c r="R16" i="14"/>
  <c r="Q16" i="14"/>
  <c r="P16" i="14"/>
  <c r="O16" i="14"/>
  <c r="N16" i="14"/>
  <c r="M16" i="14"/>
  <c r="I16" i="14"/>
  <c r="H16" i="14"/>
  <c r="G16" i="14"/>
  <c r="F16" i="14"/>
  <c r="E16" i="14"/>
  <c r="D16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Q28" i="14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C22" i="11"/>
  <c r="C21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C19" i="11"/>
  <c r="C18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C16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C10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C13" i="11"/>
  <c r="C15" i="11"/>
  <c r="C12" i="11"/>
  <c r="C9" i="11"/>
  <c r="D21" i="12" l="1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C21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C18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C15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C12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C9" i="12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C22" i="10"/>
  <c r="C21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C19" i="10"/>
  <c r="C18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C16" i="10"/>
  <c r="C15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D12" i="10"/>
  <c r="E12" i="10"/>
  <c r="F12" i="10"/>
  <c r="D13" i="10"/>
  <c r="E13" i="10"/>
  <c r="F13" i="10"/>
  <c r="C13" i="10"/>
  <c r="C12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C10" i="10"/>
  <c r="C9" i="10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C21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C18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C15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C12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C9" i="9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C21" i="8"/>
  <c r="C22" i="8"/>
  <c r="C20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C18" i="8"/>
  <c r="C19" i="8"/>
  <c r="C17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C15" i="8"/>
  <c r="D15" i="8"/>
  <c r="E15" i="8"/>
  <c r="F15" i="8"/>
  <c r="C16" i="8"/>
  <c r="D16" i="8"/>
  <c r="E16" i="8"/>
  <c r="F16" i="8"/>
  <c r="D14" i="8"/>
  <c r="E14" i="8"/>
  <c r="F14" i="8"/>
  <c r="C14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C12" i="8"/>
  <c r="D12" i="8"/>
  <c r="E12" i="8"/>
  <c r="F12" i="8"/>
  <c r="C13" i="8"/>
  <c r="D13" i="8"/>
  <c r="E13" i="8"/>
  <c r="F13" i="8"/>
  <c r="D11" i="8"/>
  <c r="E11" i="8"/>
  <c r="F11" i="8"/>
  <c r="C11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C9" i="8"/>
  <c r="D9" i="8"/>
  <c r="E9" i="8"/>
  <c r="F9" i="8"/>
  <c r="C10" i="8"/>
  <c r="D10" i="8"/>
  <c r="E10" i="8"/>
  <c r="F10" i="8"/>
  <c r="D8" i="8"/>
  <c r="E8" i="8"/>
  <c r="F8" i="8"/>
  <c r="C8" i="8"/>
  <c r="F8" i="3" l="1"/>
  <c r="D21" i="4" l="1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C21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C18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C15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C12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D9" i="4"/>
  <c r="E9" i="4"/>
  <c r="F9" i="4"/>
  <c r="C9" i="4"/>
  <c r="F12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C22" i="7"/>
  <c r="C21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Y19" i="7"/>
  <c r="Z19" i="7"/>
  <c r="C19" i="7"/>
  <c r="C18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C16" i="7"/>
  <c r="C15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D12" i="7"/>
  <c r="E12" i="7"/>
  <c r="D13" i="7"/>
  <c r="E13" i="7"/>
  <c r="F13" i="7"/>
  <c r="C13" i="7"/>
  <c r="C12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D9" i="7"/>
  <c r="E9" i="7"/>
  <c r="F9" i="7"/>
  <c r="D10" i="7"/>
  <c r="E10" i="7"/>
  <c r="F10" i="7"/>
  <c r="C10" i="7"/>
  <c r="C9" i="7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C22" i="6"/>
  <c r="C21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D18" i="6"/>
  <c r="E18" i="6"/>
  <c r="F18" i="6"/>
  <c r="D19" i="6"/>
  <c r="E19" i="6"/>
  <c r="F19" i="6"/>
  <c r="C19" i="6"/>
  <c r="C18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D15" i="6"/>
  <c r="E15" i="6"/>
  <c r="F15" i="6"/>
  <c r="D16" i="6"/>
  <c r="E16" i="6"/>
  <c r="F16" i="6"/>
  <c r="C16" i="6"/>
  <c r="C15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D12" i="6"/>
  <c r="E12" i="6"/>
  <c r="F12" i="6"/>
  <c r="D13" i="6"/>
  <c r="E13" i="6"/>
  <c r="F13" i="6"/>
  <c r="C13" i="6"/>
  <c r="C12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D9" i="6"/>
  <c r="E9" i="6"/>
  <c r="F9" i="6"/>
  <c r="D10" i="6"/>
  <c r="E10" i="6"/>
  <c r="F10" i="6"/>
  <c r="C10" i="6"/>
  <c r="C9" i="6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C22" i="5"/>
  <c r="C21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C19" i="5"/>
  <c r="C18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D15" i="5"/>
  <c r="E15" i="5"/>
  <c r="F15" i="5"/>
  <c r="D16" i="5"/>
  <c r="E16" i="5"/>
  <c r="F16" i="5"/>
  <c r="C16" i="5"/>
  <c r="C15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D12" i="5"/>
  <c r="E12" i="5"/>
  <c r="F12" i="5"/>
  <c r="D13" i="5"/>
  <c r="E13" i="5"/>
  <c r="F13" i="5"/>
  <c r="C13" i="5"/>
  <c r="C12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D9" i="5"/>
  <c r="E9" i="5"/>
  <c r="D10" i="5"/>
  <c r="E10" i="5"/>
  <c r="C10" i="5"/>
  <c r="C9" i="5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D29" i="3"/>
  <c r="D30" i="3"/>
  <c r="D31" i="3"/>
  <c r="D32" i="3"/>
  <c r="D28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D24" i="3"/>
  <c r="D25" i="3"/>
  <c r="D26" i="3"/>
  <c r="D27" i="3"/>
  <c r="D23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D19" i="3"/>
  <c r="D20" i="3"/>
  <c r="D21" i="3"/>
  <c r="D22" i="3"/>
  <c r="D18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D14" i="3"/>
  <c r="D15" i="3"/>
  <c r="D16" i="3"/>
  <c r="D17" i="3"/>
  <c r="D13" i="3"/>
  <c r="L8" i="3"/>
  <c r="M8" i="3"/>
  <c r="N8" i="3"/>
  <c r="O8" i="3"/>
  <c r="P8" i="3"/>
  <c r="Q8" i="3"/>
  <c r="R8" i="3"/>
  <c r="T8" i="3"/>
  <c r="U8" i="3"/>
  <c r="V8" i="3"/>
  <c r="W8" i="3"/>
  <c r="X8" i="3"/>
  <c r="Y8" i="3"/>
  <c r="Z8" i="3"/>
  <c r="AA8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H8" i="3"/>
  <c r="I8" i="3"/>
  <c r="J8" i="3"/>
  <c r="K8" i="3"/>
  <c r="H9" i="3"/>
  <c r="I9" i="3"/>
  <c r="J9" i="3"/>
  <c r="K9" i="3"/>
  <c r="H10" i="3"/>
  <c r="I10" i="3"/>
  <c r="J10" i="3"/>
  <c r="K10" i="3"/>
  <c r="H11" i="3"/>
  <c r="I11" i="3"/>
  <c r="J11" i="3"/>
  <c r="K11" i="3"/>
  <c r="H12" i="3"/>
  <c r="I12" i="3"/>
  <c r="J12" i="3"/>
  <c r="K12" i="3"/>
  <c r="D9" i="3"/>
  <c r="E9" i="3"/>
  <c r="F9" i="3"/>
  <c r="G9" i="3"/>
  <c r="D10" i="3"/>
  <c r="E10" i="3"/>
  <c r="F10" i="3"/>
  <c r="G10" i="3"/>
  <c r="D11" i="3"/>
  <c r="E11" i="3"/>
  <c r="F11" i="3"/>
  <c r="G11" i="3"/>
  <c r="D12" i="3"/>
  <c r="E12" i="3"/>
  <c r="F12" i="3"/>
  <c r="G12" i="3"/>
  <c r="E8" i="3"/>
  <c r="G8" i="3"/>
  <c r="D8" i="3"/>
</calcChain>
</file>

<file path=xl/sharedStrings.xml><?xml version="1.0" encoding="utf-8"?>
<sst xmlns="http://schemas.openxmlformats.org/spreadsheetml/2006/main" count="1580" uniqueCount="369">
  <si>
    <t>L2GM</t>
  </si>
  <si>
    <t>L2MET</t>
  </si>
  <si>
    <t>L3MET</t>
  </si>
  <si>
    <t>L3ENRG</t>
  </si>
  <si>
    <t>M1MET</t>
  </si>
  <si>
    <t>L3CM</t>
  </si>
  <si>
    <t>M1CM</t>
  </si>
  <si>
    <t>M1ENRG</t>
  </si>
  <si>
    <t>Dimanche</t>
  </si>
  <si>
    <t>Module</t>
  </si>
  <si>
    <t>Enseignant</t>
  </si>
  <si>
    <t>Salle</t>
  </si>
  <si>
    <t>Lundi</t>
  </si>
  <si>
    <t>Mardi</t>
  </si>
  <si>
    <t>Mercredi</t>
  </si>
  <si>
    <t>Jeudi</t>
  </si>
  <si>
    <t>8h00 - 9h30</t>
  </si>
  <si>
    <t>9h40 - 11h10</t>
  </si>
  <si>
    <t>11h20 - 12h50</t>
  </si>
  <si>
    <t>13h10 - 14h40</t>
  </si>
  <si>
    <t>14h50 - 16h20</t>
  </si>
  <si>
    <t>16h30 - 18h00</t>
  </si>
  <si>
    <t>M2MET</t>
  </si>
  <si>
    <t>M2CM</t>
  </si>
  <si>
    <t>M2ENRG</t>
  </si>
  <si>
    <t>8h00 - 9h31</t>
  </si>
  <si>
    <t>8h00 - 9h32</t>
  </si>
  <si>
    <t>8h00 - 9h33</t>
  </si>
  <si>
    <t>8h00 - 9h34</t>
  </si>
  <si>
    <t>8h00 - 9h35</t>
  </si>
  <si>
    <t>8h00 - 9h36</t>
  </si>
  <si>
    <t>Gr</t>
  </si>
  <si>
    <t>مبروك حسيني</t>
  </si>
  <si>
    <t>أستاذ</t>
  </si>
  <si>
    <t>محمد نذير عمران</t>
  </si>
  <si>
    <t>زكرياء بومرزوق</t>
  </si>
  <si>
    <t>نور الدين مومي</t>
  </si>
  <si>
    <t>عبد الحفيظ مومي</t>
  </si>
  <si>
    <t>عادل بن شعبان</t>
  </si>
  <si>
    <t>محمد سعيد شباح</t>
  </si>
  <si>
    <t>رشيد عثماني</t>
  </si>
  <si>
    <t>نور الدين بالغار</t>
  </si>
  <si>
    <t xml:space="preserve">أستاذ </t>
  </si>
  <si>
    <t>عدنان العابد</t>
  </si>
  <si>
    <t>لخضر سديرة</t>
  </si>
  <si>
    <t>حمزة بن طراح</t>
  </si>
  <si>
    <t>أستاذ محاضر أ</t>
  </si>
  <si>
    <t>كمال أواس</t>
  </si>
  <si>
    <t>بلحي قريرة</t>
  </si>
  <si>
    <t>فؤاد شعبان</t>
  </si>
  <si>
    <t>ناصر شوشان</t>
  </si>
  <si>
    <t>لمين باسي</t>
  </si>
  <si>
    <t>الصالح قرباعي</t>
  </si>
  <si>
    <t>نور الدين درياس</t>
  </si>
  <si>
    <t>نورة بولطيف</t>
  </si>
  <si>
    <t>أستاذ محاضر ب</t>
  </si>
  <si>
    <t>عبد الواحد علي و علي</t>
  </si>
  <si>
    <t>عبد المالك بولقرون</t>
  </si>
  <si>
    <t>منير جلاب</t>
  </si>
  <si>
    <t>شوقي محبوب</t>
  </si>
  <si>
    <t>سليم مسعودي</t>
  </si>
  <si>
    <t>عبد الحكيم بقار</t>
  </si>
  <si>
    <t>كريمة وناس</t>
  </si>
  <si>
    <t>فطيمة الزهرة لمادي</t>
  </si>
  <si>
    <t>حسين جمعي</t>
  </si>
  <si>
    <t>الطاهر ماصري</t>
  </si>
  <si>
    <t>يوسف جبلون</t>
  </si>
  <si>
    <t>مسعود بن مشيش</t>
  </si>
  <si>
    <t>جموعي محمدي</t>
  </si>
  <si>
    <t>طارق جودي</t>
  </si>
  <si>
    <t>بن الزين هارون الرشيد</t>
  </si>
  <si>
    <t>هادف حفيظ</t>
  </si>
  <si>
    <t>عرفاوي بن عرفاوي</t>
  </si>
  <si>
    <t>أستاذ مساعد أ</t>
  </si>
  <si>
    <t>ميلود زلوف</t>
  </si>
  <si>
    <t>عبد الغاني لقرون</t>
  </si>
  <si>
    <t>موسى عثماني</t>
  </si>
  <si>
    <t>زينب علمي</t>
  </si>
  <si>
    <t>عبد الفضيل بوحجر</t>
  </si>
  <si>
    <t>فاتح شوية</t>
  </si>
  <si>
    <t>خولة كرباب</t>
  </si>
  <si>
    <t>M.Hecini</t>
  </si>
  <si>
    <t>M.N.Amrane</t>
  </si>
  <si>
    <t>Z.Boumerzoug</t>
  </si>
  <si>
    <t>N.Moummi</t>
  </si>
  <si>
    <t>A.Moummi</t>
  </si>
  <si>
    <t>A.Benchabane</t>
  </si>
  <si>
    <t>M.S.Chebah</t>
  </si>
  <si>
    <t>R.Athmani</t>
  </si>
  <si>
    <t>N.Belghar</t>
  </si>
  <si>
    <t>A.Labed</t>
  </si>
  <si>
    <t>L.Sedira</t>
  </si>
  <si>
    <t>H.Bentrah</t>
  </si>
  <si>
    <t>K.Aoues</t>
  </si>
  <si>
    <t>B.Guerira</t>
  </si>
  <si>
    <t>L.Baci</t>
  </si>
  <si>
    <t>S.Guerbaii</t>
  </si>
  <si>
    <t>N.Drias</t>
  </si>
  <si>
    <t>N.Boultif</t>
  </si>
  <si>
    <t>A.Aliouali</t>
  </si>
  <si>
    <t>M.Djellab</t>
  </si>
  <si>
    <t>C.Mahboub</t>
  </si>
  <si>
    <t>S.Messaoudi</t>
  </si>
  <si>
    <t>A.Beggar</t>
  </si>
  <si>
    <t>F.Z.Lemadi</t>
  </si>
  <si>
    <t>H.Djemai</t>
  </si>
  <si>
    <t>T.Masri</t>
  </si>
  <si>
    <t>Y.Djebloune</t>
  </si>
  <si>
    <t>M.Benmachiche</t>
  </si>
  <si>
    <t>T.Djoudi</t>
  </si>
  <si>
    <t>H.R.Benzine</t>
  </si>
  <si>
    <t>A.Benarfaoui</t>
  </si>
  <si>
    <t>M.Zellouf</t>
  </si>
  <si>
    <t>A.Lekroune</t>
  </si>
  <si>
    <t>M.Athmani</t>
  </si>
  <si>
    <t>Z.Almi</t>
  </si>
  <si>
    <t>A.Bouhdjar</t>
  </si>
  <si>
    <t>F.Chouia</t>
  </si>
  <si>
    <t>K.Karbab</t>
  </si>
  <si>
    <t>Amphi 4</t>
  </si>
  <si>
    <t>Gestion des entreprises</t>
  </si>
  <si>
    <t>Projet Solaire</t>
  </si>
  <si>
    <t>Recherche doc. Et concept Mémoire</t>
  </si>
  <si>
    <t>S:A1</t>
  </si>
  <si>
    <t>A.Boulegroune</t>
  </si>
  <si>
    <t>K.Zeghdoudi</t>
  </si>
  <si>
    <t>MET</t>
  </si>
  <si>
    <t>G01</t>
  </si>
  <si>
    <t>G02</t>
  </si>
  <si>
    <t>G03</t>
  </si>
  <si>
    <t>F.Chabane</t>
  </si>
  <si>
    <t>N.Remili</t>
  </si>
  <si>
    <t>K.Ouanes</t>
  </si>
  <si>
    <t>A.Saadoune</t>
  </si>
  <si>
    <t>A.Mabrouk</t>
  </si>
  <si>
    <t>Mécanique des fluides appr (CRS)</t>
  </si>
  <si>
    <t>Transfert de chaleur et de masse appr (CRS)</t>
  </si>
  <si>
    <t>N.Chouchene</t>
  </si>
  <si>
    <t>W.Grine</t>
  </si>
  <si>
    <t>Méthodes numériques (CRS)</t>
  </si>
  <si>
    <t>TP Méthodes numériques</t>
  </si>
  <si>
    <t>Machines thermiques (CRS)</t>
  </si>
  <si>
    <t>Mésure et instrumentation (CRS)</t>
  </si>
  <si>
    <t>التوزيع الزمني لقسم الهندسة الميكانيكية - 2023/2022</t>
  </si>
  <si>
    <t>Résistance des matériaux (CRS)</t>
  </si>
  <si>
    <t>Résistance des matériaux (TD)</t>
  </si>
  <si>
    <t>TP RDM</t>
  </si>
  <si>
    <t>Matière</t>
  </si>
  <si>
    <t>M.Chadli</t>
  </si>
  <si>
    <t>S:A2</t>
  </si>
  <si>
    <t>S:A3</t>
  </si>
  <si>
    <t>S:A4</t>
  </si>
  <si>
    <t>S:A5</t>
  </si>
  <si>
    <t>S:A6</t>
  </si>
  <si>
    <t>S:A7</t>
  </si>
  <si>
    <t>S:A8</t>
  </si>
  <si>
    <t>Amphi</t>
  </si>
  <si>
    <t>Labo</t>
  </si>
  <si>
    <t>S:A9</t>
  </si>
  <si>
    <t>S:A10</t>
  </si>
  <si>
    <t>S:A11</t>
  </si>
  <si>
    <t>S:A12</t>
  </si>
  <si>
    <t>S:A13</t>
  </si>
  <si>
    <t>S:A14</t>
  </si>
  <si>
    <t>Anglais technique et terminologie (CRS)</t>
  </si>
  <si>
    <t>Selectionner votre nom dans la zone jaune       ======&gt;</t>
  </si>
  <si>
    <t>Biskra le :</t>
  </si>
  <si>
    <t>Le chef de département</t>
  </si>
  <si>
    <t>اسم و لقب الأستاذ :</t>
  </si>
  <si>
    <t>كلية العلوم و التكنولوجيا</t>
  </si>
  <si>
    <t>قسم الهندسة الميكانيكية</t>
  </si>
  <si>
    <t>وزارة التعليم العالي و البحث العلمي</t>
  </si>
  <si>
    <t>جامعة محمد خيضر - بسكرة</t>
  </si>
  <si>
    <t>السنة الجامعية : 2023/2022</t>
  </si>
  <si>
    <t>التوزيع الزمني للأستاذ</t>
  </si>
  <si>
    <t xml:space="preserve">Amphi </t>
  </si>
  <si>
    <t>احتياجات قسم الهندسة الميكانيكية للمرافق البيداغوجية</t>
  </si>
  <si>
    <t>رميلي نصيرة</t>
  </si>
  <si>
    <t>زغدودي كاظم</t>
  </si>
  <si>
    <t>قرين وسيلة (أستاذة مستخلفة)</t>
  </si>
  <si>
    <t xml:space="preserve">السداسي: </t>
  </si>
  <si>
    <t>السداسي:</t>
  </si>
  <si>
    <t>السنة الثانية ليسانس : هندسة ميكانيكية و تعدين</t>
  </si>
  <si>
    <t>السنة الثالثة ليسانس : تعدين</t>
  </si>
  <si>
    <t>السنة الثالثة ليسانس : انشاء ميكانيكي</t>
  </si>
  <si>
    <t>السنة الثالثة ليسانس : طاقوية</t>
  </si>
  <si>
    <t>سنة أولى ماستر : انشاء ميكانيكي</t>
  </si>
  <si>
    <t>سنة أولى ماستر : طاقوية</t>
  </si>
  <si>
    <t>سنة أولى ماستر : هندسة التعدين</t>
  </si>
  <si>
    <t>سنة ثانية ماستر : انشاء ميكانيكي</t>
  </si>
  <si>
    <t>سنة ثانية ماستر : طاقوية</t>
  </si>
  <si>
    <t>سنة ثانية ماستر : هندسة التعدين</t>
  </si>
  <si>
    <t>Amphi 2</t>
  </si>
  <si>
    <t>حجاجي ناريمان (أستاذة مستخلفة)</t>
  </si>
  <si>
    <t>بوعجاجة سهية (أستاذة مستخلفة)</t>
  </si>
  <si>
    <t>N.Hadjadji</t>
  </si>
  <si>
    <t>S.Bouadjadja</t>
  </si>
  <si>
    <t>D.Snani</t>
  </si>
  <si>
    <t>سناني جهاد (أستاذة مستخلفة)</t>
  </si>
  <si>
    <t>مبروك عبد الحميد (أستاذ مستخلف)</t>
  </si>
  <si>
    <t>سعدون عاشور</t>
  </si>
  <si>
    <t>C3</t>
  </si>
  <si>
    <t>C2</t>
  </si>
  <si>
    <t>C4</t>
  </si>
  <si>
    <t>A.Ouaar</t>
  </si>
  <si>
    <t>واعر عباس (طالب دكتوراه)</t>
  </si>
  <si>
    <t>A.Boudjemline</t>
  </si>
  <si>
    <t>بوجملين عبد القادر (طالب دكتوراه)</t>
  </si>
  <si>
    <t>F.Chouia/A.Melhguegue</t>
  </si>
  <si>
    <t>ملحقاق محمد أمين (طالب دكتوراه)</t>
  </si>
  <si>
    <t>Z.Aoussi</t>
  </si>
  <si>
    <t>M.Hecini/A.Laribi</t>
  </si>
  <si>
    <t>A.Benarfaoui/S.Boultif</t>
  </si>
  <si>
    <t>عويسي زهير (طالب دكتوراه)</t>
  </si>
  <si>
    <t>F.Chabane/A.Hecini/C.Toumi</t>
  </si>
  <si>
    <t>F.Chabane/A.Hecini/C.Toumi2</t>
  </si>
  <si>
    <t>تومي شيماء (طالبة دكتوراه)</t>
  </si>
  <si>
    <t>بولطيف سوفونيزيا (طالبة دكتوراه)</t>
  </si>
  <si>
    <t>لعريبي أنفال (طالبة دكتوراه)</t>
  </si>
  <si>
    <t>حسيني أميرة (طالبة دكتوراه)</t>
  </si>
  <si>
    <t>S.Messaoudi/A.Ourabi</t>
  </si>
  <si>
    <t>عورابي أمينة (طالبة دكتوراه)</t>
  </si>
  <si>
    <t>N.Belghar/A.Kethiri</t>
  </si>
  <si>
    <t>كثيري أيمن (طالب دكتوراه)</t>
  </si>
  <si>
    <t>W.Grine/Y.Bouteraa</t>
  </si>
  <si>
    <t>بوترعة يسرى (طالبة دكتوراه)</t>
  </si>
  <si>
    <t>W.Grine/C.Beldjani</t>
  </si>
  <si>
    <t>بلجاني شرف الدين (طالب دكتوراه)</t>
  </si>
  <si>
    <t>N.Belghar/A.Kethiri_</t>
  </si>
  <si>
    <t>صالح مؤمن سامي محمد (طالب دكتوراه)</t>
  </si>
  <si>
    <t>S.Bouadjadja_</t>
  </si>
  <si>
    <t>مصدق لبنى (طالبة دكتوراه)</t>
  </si>
  <si>
    <t>A.Saadoune_</t>
  </si>
  <si>
    <t>باشا باديس (طالب دكتوراه)</t>
  </si>
  <si>
    <t>شادلي منيرة</t>
  </si>
  <si>
    <t xml:space="preserve">Date de mise à jours: </t>
  </si>
  <si>
    <t>كحول عبد الوهاب (طالب دكتوراه)</t>
  </si>
  <si>
    <t>A.Benchabane2</t>
  </si>
  <si>
    <t>القاعة :</t>
  </si>
  <si>
    <t>Mathématique 4 (CRS)</t>
  </si>
  <si>
    <t>Thermodynamique 2 (CRS)</t>
  </si>
  <si>
    <t>Fabrication mécanique</t>
  </si>
  <si>
    <t>Sciences des matériaux CRS)</t>
  </si>
  <si>
    <t>Minéralogie et cristallographie (CRS)</t>
  </si>
  <si>
    <t>F.Ghabghoub</t>
  </si>
  <si>
    <t>Chimie physique (CRS)</t>
  </si>
  <si>
    <t>Chimie physique (TD)</t>
  </si>
  <si>
    <t>Chimie physique (TP)</t>
  </si>
  <si>
    <t>TP RDM / MDF</t>
  </si>
  <si>
    <t>TP MDF / RDM</t>
  </si>
  <si>
    <t>TP DAO / TP Fabrication mécanique</t>
  </si>
  <si>
    <t>TP Fabrication mécanique / TP DAO</t>
  </si>
  <si>
    <t>Mathématique 4 (TD)</t>
  </si>
  <si>
    <t>Thermodynamique 2 (TD)</t>
  </si>
  <si>
    <t>Méthodes numériques (TD)</t>
  </si>
  <si>
    <t>F.Z.Lemmadi</t>
  </si>
  <si>
    <t>Entreprenariat et management d'entreprise (CRS)</t>
  </si>
  <si>
    <t>Moteur à combustion interne (CRS)</t>
  </si>
  <si>
    <t>Métallurgie physique 2 (CRS)</t>
  </si>
  <si>
    <t>Métallurgie physique 2 (TD)</t>
  </si>
  <si>
    <t>Corrosion et protection des métaux (CRS)</t>
  </si>
  <si>
    <t>Corrosion et protection des métaux (TD)</t>
  </si>
  <si>
    <t>Acier et alliage spéciaux (CRS)</t>
  </si>
  <si>
    <t>Procédés de mise en forme des métaux (CRS)</t>
  </si>
  <si>
    <t>TP Procédés de mise en forme des métaux</t>
  </si>
  <si>
    <t>Matériaux métallique (CRS)</t>
  </si>
  <si>
    <t>Matériaux métallique (TD)</t>
  </si>
  <si>
    <t>Projet fin de cycle</t>
  </si>
  <si>
    <t>TP Traitement thermique et thermochimique des métaux (2h30)</t>
  </si>
  <si>
    <t>Securité et environnement (CRS)</t>
  </si>
  <si>
    <t>H.Hadef</t>
  </si>
  <si>
    <t>Notions de mesures et instrumentation (CRS°</t>
  </si>
  <si>
    <t>TP Régulation et asservissement</t>
  </si>
  <si>
    <t>Asservissement et régulation (CRS)</t>
  </si>
  <si>
    <t>TP Asservissement et régulation</t>
  </si>
  <si>
    <t>Equilibre de phase (CRS)</t>
  </si>
  <si>
    <t>Equilibre de phase (TD)</t>
  </si>
  <si>
    <t>Matériaux non métallique (CRS)</t>
  </si>
  <si>
    <t>Calcul numérique et modélisation (CRS)</t>
  </si>
  <si>
    <t>TP Technologie de fonderie</t>
  </si>
  <si>
    <t>Réduction directe du minerai (CRS)</t>
  </si>
  <si>
    <t>Réduction directe du minerai (TD)</t>
  </si>
  <si>
    <t>Technologie de fonderie (CRS)</t>
  </si>
  <si>
    <t>Métallurgie des poudes (CRS)</t>
  </si>
  <si>
    <t>Métallurgie des poudes (TD)</t>
  </si>
  <si>
    <t>TP Métallurgie des poudes</t>
  </si>
  <si>
    <t>Génie des surfaces (CRS)</t>
  </si>
  <si>
    <t>TP Génie des surfaces (1h00)</t>
  </si>
  <si>
    <t>Electronique générale (CRS)</t>
  </si>
  <si>
    <t>Electronique générale (CRS) (Panier au choix)</t>
  </si>
  <si>
    <t>Lab &amp; hall</t>
  </si>
  <si>
    <t>Hall Tech</t>
  </si>
  <si>
    <t>Lab MDF/RDM</t>
  </si>
  <si>
    <t>Lab RDM/MDF</t>
  </si>
  <si>
    <t>Hall Tech/C4</t>
  </si>
  <si>
    <t>Lab RDM</t>
  </si>
  <si>
    <t>C4/Hall Tech</t>
  </si>
  <si>
    <t>Propriétés des matériaux (CRS)</t>
  </si>
  <si>
    <t>Electricité industrielle (CRS)</t>
  </si>
  <si>
    <t>Ethique, déontologie et propriété intelectuelle (CRS)</t>
  </si>
  <si>
    <t>Technique d'expr, inform, et communication (CRS)</t>
  </si>
  <si>
    <t>Métallurgie extractive (CRS)</t>
  </si>
  <si>
    <t>G02/G03</t>
  </si>
  <si>
    <t>G03/G02</t>
  </si>
  <si>
    <t>MET/G01</t>
  </si>
  <si>
    <t>G01/MET</t>
  </si>
  <si>
    <t>Machine frigorifique et pompe à chaleur (CRS)</t>
  </si>
  <si>
    <t>Machine frigorifique et pompe à chaleur (TD)</t>
  </si>
  <si>
    <t>Lab Trans</t>
  </si>
  <si>
    <t>TP  frigorifique et pompe à chaleur</t>
  </si>
  <si>
    <t>Transfert de chaleur 2 (CRS)</t>
  </si>
  <si>
    <t>Transfert de chaleur 2 (TD)</t>
  </si>
  <si>
    <t>Turbomachines (CRS)</t>
  </si>
  <si>
    <t>Turbomachines (TD)</t>
  </si>
  <si>
    <t>Cryogénie (CRS)</t>
  </si>
  <si>
    <t>Moteur à combustion interne (TD)</t>
  </si>
  <si>
    <t>TP Moteur à combustion interne</t>
  </si>
  <si>
    <t>Energie renouvelabe (CRS)</t>
  </si>
  <si>
    <t>Combustion (CRS)</t>
  </si>
  <si>
    <t>Combustion (TD)</t>
  </si>
  <si>
    <t>Séchage thermique (CRS)</t>
  </si>
  <si>
    <t>Energie renouvelable (CRS)</t>
  </si>
  <si>
    <t>Dynamique des gaz (CRS)</t>
  </si>
  <si>
    <t>TP Turbomachine</t>
  </si>
  <si>
    <t>Dynamique des gaz (TD)</t>
  </si>
  <si>
    <t>Turbomachines 2 (CRS)</t>
  </si>
  <si>
    <t>S.Boultif</t>
  </si>
  <si>
    <t>Chauffage et climatisation (TD)</t>
  </si>
  <si>
    <t>N.Chouchane</t>
  </si>
  <si>
    <t>Turbomachine Appr. (CRS)</t>
  </si>
  <si>
    <t>Turbomachine Appr. (TD)</t>
  </si>
  <si>
    <t>TP Volume finis</t>
  </si>
  <si>
    <t>Chauffage et climatisation (CRS)</t>
  </si>
  <si>
    <t>Système hydrauliques et pneumatique (CRS)</t>
  </si>
  <si>
    <t>Méthode des volumes finis (CRS)</t>
  </si>
  <si>
    <t>Aeronautique (Panier au choix) (CRS)</t>
  </si>
  <si>
    <t>Hall tech</t>
  </si>
  <si>
    <t>G01/G02</t>
  </si>
  <si>
    <t>TP Optimisation</t>
  </si>
  <si>
    <t>G02/G01</t>
  </si>
  <si>
    <t>Optimisation (CRS)</t>
  </si>
  <si>
    <t>S:11</t>
  </si>
  <si>
    <t>Méthodes des éléments finis (CRS)</t>
  </si>
  <si>
    <t>Méthodes des éléments finis (TD)</t>
  </si>
  <si>
    <t xml:space="preserve">TP Méthodes des éléments  finis </t>
  </si>
  <si>
    <t>Dynamique des structures (CRS)</t>
  </si>
  <si>
    <t>Dynamique des structures avanc. (CRS)</t>
  </si>
  <si>
    <t>CFAO (CRS)</t>
  </si>
  <si>
    <t>TP CFAO</t>
  </si>
  <si>
    <t>S:12</t>
  </si>
  <si>
    <t>D.Mohamadi</t>
  </si>
  <si>
    <t>Conception de systèmes mécaniques (CRS)</t>
  </si>
  <si>
    <t>Conception de systèmes mécaniques (TD)</t>
  </si>
  <si>
    <t>Dynamique des structures (TD)</t>
  </si>
  <si>
    <t>Dynamique des structures avanc. (TD)</t>
  </si>
  <si>
    <t>Modélisation et programation (Panier au choix )</t>
  </si>
  <si>
    <t>TP Méthodes des éléments  finis</t>
  </si>
  <si>
    <t>Systèmes mécaniques articulés et robotique (CRS)</t>
  </si>
  <si>
    <t>Systèmes mécaniques articulés et robotique (TD)</t>
  </si>
  <si>
    <t xml:space="preserve">TP Minéralogie et cristallographie </t>
  </si>
  <si>
    <t>TP DAO</t>
  </si>
  <si>
    <t>Construction mécanique 2 (TD)</t>
  </si>
  <si>
    <t>Construction mécanique 2 (CRS)</t>
  </si>
  <si>
    <t>Transfert thermique (CRS)</t>
  </si>
  <si>
    <t>Transfert thermique (TD)</t>
  </si>
  <si>
    <t>Théorie des mécanisme (TD)</t>
  </si>
  <si>
    <t>Théorie des mécanisme (CRS)</t>
  </si>
  <si>
    <t>TP Transfert thermique</t>
  </si>
  <si>
    <t>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</si>
</sst>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1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ndara"/>
      <family val="2"/>
    </font>
    <font>
      <b/>
      <sz val="14"/>
      <name val="Candara"/>
      <family val="2"/>
    </font>
    <font>
      <b/>
      <sz val="18"/>
      <name val="Candara"/>
      <family val="2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0" xfId="0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13" borderId="18" xfId="0" applyFont="1" applyFill="1" applyBorder="1" applyAlignment="1">
      <alignment horizontal="center" vertical="center" wrapText="1" readingOrder="2"/>
    </xf>
    <xf numFmtId="0" fontId="2" fillId="13" borderId="20" xfId="0" applyFont="1" applyFill="1" applyBorder="1" applyAlignment="1">
      <alignment horizontal="center" vertical="center" wrapText="1" readingOrder="2"/>
    </xf>
    <xf numFmtId="0" fontId="2" fillId="13" borderId="21" xfId="0" applyFont="1" applyFill="1" applyBorder="1" applyAlignment="1">
      <alignment horizontal="center" vertical="center" wrapText="1" readingOrder="2"/>
    </xf>
    <xf numFmtId="0" fontId="2" fillId="13" borderId="4" xfId="0" applyFont="1" applyFill="1" applyBorder="1" applyAlignment="1">
      <alignment horizontal="center" vertical="center" wrapText="1"/>
    </xf>
    <xf numFmtId="0" fontId="2" fillId="14" borderId="21" xfId="0" applyFont="1" applyFill="1" applyBorder="1" applyAlignment="1">
      <alignment horizontal="center" vertical="center" wrapText="1" readingOrder="2"/>
    </xf>
    <xf numFmtId="0" fontId="2" fillId="14" borderId="4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wrapText="1"/>
    </xf>
    <xf numFmtId="0" fontId="2" fillId="15" borderId="21" xfId="0" applyFont="1" applyFill="1" applyBorder="1" applyAlignment="1">
      <alignment horizontal="center" vertical="center" wrapText="1" readingOrder="2"/>
    </xf>
    <xf numFmtId="0" fontId="2" fillId="15" borderId="4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0" fillId="12" borderId="15" xfId="0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0" fillId="12" borderId="17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15" borderId="6" xfId="0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16" borderId="0" xfId="0" applyFill="1"/>
    <xf numFmtId="0" fontId="0" fillId="0" borderId="5" xfId="0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 wrapText="1"/>
    </xf>
    <xf numFmtId="0" fontId="0" fillId="17" borderId="13" xfId="0" applyFill="1" applyBorder="1" applyAlignment="1">
      <alignment horizontal="center" vertical="center"/>
    </xf>
    <xf numFmtId="0" fontId="0" fillId="17" borderId="6" xfId="0" applyFill="1" applyBorder="1" applyAlignment="1">
      <alignment horizontal="center" vertical="center"/>
    </xf>
    <xf numFmtId="0" fontId="0" fillId="18" borderId="13" xfId="0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0" fontId="0" fillId="18" borderId="14" xfId="0" applyFill="1" applyBorder="1" applyAlignment="1">
      <alignment horizontal="center" vertical="center"/>
    </xf>
    <xf numFmtId="0" fontId="0" fillId="15" borderId="16" xfId="0" applyFill="1" applyBorder="1" applyAlignment="1">
      <alignment horizontal="center" vertical="center"/>
    </xf>
    <xf numFmtId="0" fontId="0" fillId="20" borderId="1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/>
    <xf numFmtId="0" fontId="2" fillId="13" borderId="0" xfId="0" applyFont="1" applyFill="1" applyBorder="1" applyAlignment="1">
      <alignment horizontal="center" vertical="center" wrapText="1" readingOrder="2"/>
    </xf>
    <xf numFmtId="0" fontId="0" fillId="0" borderId="4" xfId="0" applyBorder="1"/>
    <xf numFmtId="0" fontId="2" fillId="13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 applyProtection="1">
      <alignment vertical="center"/>
      <protection hidden="1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164" fontId="7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vertical="center"/>
      <protection hidden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Alignme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22" borderId="0" xfId="0" applyFill="1"/>
    <xf numFmtId="0" fontId="4" fillId="22" borderId="15" xfId="0" applyFont="1" applyFill="1" applyBorder="1" applyAlignment="1">
      <alignment horizontal="center" vertical="center"/>
    </xf>
    <xf numFmtId="0" fontId="4" fillId="22" borderId="16" xfId="0" applyFont="1" applyFill="1" applyBorder="1" applyAlignment="1">
      <alignment horizontal="center" vertical="center" wrapText="1"/>
    </xf>
    <xf numFmtId="0" fontId="4" fillId="22" borderId="16" xfId="0" applyFont="1" applyFill="1" applyBorder="1" applyAlignment="1">
      <alignment horizontal="center" vertical="center"/>
    </xf>
    <xf numFmtId="0" fontId="4" fillId="22" borderId="17" xfId="0" applyFont="1" applyFill="1" applyBorder="1" applyAlignment="1">
      <alignment horizontal="center" vertical="center"/>
    </xf>
    <xf numFmtId="0" fontId="0" fillId="22" borderId="0" xfId="0" applyFill="1" applyAlignment="1">
      <alignment vertical="center"/>
    </xf>
    <xf numFmtId="0" fontId="4" fillId="22" borderId="26" xfId="0" applyFont="1" applyFill="1" applyBorder="1" applyAlignment="1">
      <alignment horizontal="center" vertical="center"/>
    </xf>
    <xf numFmtId="0" fontId="4" fillId="22" borderId="27" xfId="0" applyFont="1" applyFill="1" applyBorder="1" applyAlignment="1">
      <alignment horizontal="center" vertical="center" wrapText="1"/>
    </xf>
    <xf numFmtId="0" fontId="4" fillId="22" borderId="27" xfId="0" applyFont="1" applyFill="1" applyBorder="1" applyAlignment="1">
      <alignment horizontal="center" vertical="center"/>
    </xf>
    <xf numFmtId="0" fontId="4" fillId="22" borderId="2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4" fillId="15" borderId="0" xfId="0" applyFont="1" applyFill="1" applyAlignment="1">
      <alignment horizontal="center" vertical="center" wrapText="1"/>
    </xf>
    <xf numFmtId="0" fontId="17" fillId="23" borderId="26" xfId="0" applyFont="1" applyFill="1" applyBorder="1" applyAlignment="1">
      <alignment horizontal="center" vertical="center"/>
    </xf>
    <xf numFmtId="0" fontId="17" fillId="23" borderId="2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23" borderId="1" xfId="0" applyFont="1" applyFill="1" applyBorder="1" applyAlignment="1">
      <alignment horizontal="center" vertical="center"/>
    </xf>
    <xf numFmtId="0" fontId="17" fillId="23" borderId="3" xfId="0" applyFont="1" applyFill="1" applyBorder="1" applyAlignment="1">
      <alignment horizontal="center" vertical="center" wrapText="1"/>
    </xf>
    <xf numFmtId="0" fontId="17" fillId="23" borderId="5" xfId="0" applyFont="1" applyFill="1" applyBorder="1" applyAlignment="1">
      <alignment horizontal="center" vertical="center"/>
    </xf>
    <xf numFmtId="0" fontId="17" fillId="23" borderId="19" xfId="0" applyFont="1" applyFill="1" applyBorder="1" applyAlignment="1">
      <alignment horizontal="center" vertical="center" wrapText="1"/>
    </xf>
    <xf numFmtId="0" fontId="17" fillId="23" borderId="4" xfId="0" applyFont="1" applyFill="1" applyBorder="1" applyAlignment="1">
      <alignment horizontal="center" vertical="center"/>
    </xf>
    <xf numFmtId="0" fontId="17" fillId="23" borderId="25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6" borderId="1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16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15" borderId="6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24" borderId="14" xfId="0" applyFill="1" applyBorder="1" applyAlignment="1">
      <alignment horizontal="center" vertical="center"/>
    </xf>
    <xf numFmtId="0" fontId="0" fillId="25" borderId="14" xfId="0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0" fontId="0" fillId="24" borderId="6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6" xfId="0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18" fillId="0" borderId="24" xfId="0" applyFont="1" applyBorder="1" applyAlignment="1">
      <alignment vertical="center" wrapText="1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0" fillId="17" borderId="14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11" borderId="8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2" borderId="22" xfId="0" applyFont="1" applyFill="1" applyBorder="1" applyAlignment="1">
      <alignment horizontal="center" vertical="center"/>
    </xf>
    <xf numFmtId="0" fontId="10" fillId="22" borderId="23" xfId="0" applyFont="1" applyFill="1" applyBorder="1" applyAlignment="1">
      <alignment horizontal="center" vertical="center"/>
    </xf>
    <xf numFmtId="0" fontId="10" fillId="22" borderId="21" xfId="0" applyFont="1" applyFill="1" applyBorder="1" applyAlignment="1">
      <alignment horizontal="center" vertical="center"/>
    </xf>
    <xf numFmtId="0" fontId="5" fillId="22" borderId="1" xfId="0" applyFont="1" applyFill="1" applyBorder="1" applyAlignment="1">
      <alignment horizontal="center" vertical="center"/>
    </xf>
    <xf numFmtId="0" fontId="5" fillId="22" borderId="2" xfId="0" applyFont="1" applyFill="1" applyBorder="1" applyAlignment="1">
      <alignment horizontal="center" vertical="center"/>
    </xf>
    <xf numFmtId="0" fontId="5" fillId="22" borderId="3" xfId="0" applyFont="1" applyFill="1" applyBorder="1" applyAlignment="1">
      <alignment horizontal="center" vertical="center"/>
    </xf>
    <xf numFmtId="0" fontId="5" fillId="22" borderId="10" xfId="0" applyFont="1" applyFill="1" applyBorder="1" applyAlignment="1">
      <alignment horizontal="center" vertical="center"/>
    </xf>
    <xf numFmtId="0" fontId="5" fillId="22" borderId="11" xfId="0" applyFont="1" applyFill="1" applyBorder="1" applyAlignment="1">
      <alignment horizontal="center" vertical="center"/>
    </xf>
    <xf numFmtId="0" fontId="5" fillId="2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4" fillId="22" borderId="1" xfId="0" applyFont="1" applyFill="1" applyBorder="1" applyAlignment="1">
      <alignment horizontal="center" vertical="center"/>
    </xf>
    <xf numFmtId="0" fontId="14" fillId="22" borderId="2" xfId="0" applyFont="1" applyFill="1" applyBorder="1" applyAlignment="1">
      <alignment horizontal="center" vertical="center"/>
    </xf>
    <xf numFmtId="0" fontId="14" fillId="22" borderId="3" xfId="0" applyFont="1" applyFill="1" applyBorder="1" applyAlignment="1">
      <alignment horizontal="center" vertical="center"/>
    </xf>
    <xf numFmtId="0" fontId="14" fillId="22" borderId="10" xfId="0" applyFont="1" applyFill="1" applyBorder="1" applyAlignment="1">
      <alignment horizontal="center" vertical="center"/>
    </xf>
    <xf numFmtId="0" fontId="14" fillId="22" borderId="11" xfId="0" applyFont="1" applyFill="1" applyBorder="1" applyAlignment="1">
      <alignment horizontal="center" vertical="center"/>
    </xf>
    <xf numFmtId="0" fontId="14" fillId="22" borderId="1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" fillId="22" borderId="22" xfId="0" applyFont="1" applyFill="1" applyBorder="1" applyAlignment="1">
      <alignment horizontal="center" vertical="center"/>
    </xf>
    <xf numFmtId="0" fontId="1" fillId="22" borderId="23" xfId="0" applyFont="1" applyFill="1" applyBorder="1" applyAlignment="1">
      <alignment horizontal="center" vertical="center"/>
    </xf>
    <xf numFmtId="0" fontId="1" fillId="22" borderId="21" xfId="0" applyFont="1" applyFill="1" applyBorder="1" applyAlignment="1">
      <alignment horizontal="center" vertical="center"/>
    </xf>
    <xf numFmtId="0" fontId="9" fillId="22" borderId="1" xfId="0" applyFont="1" applyFill="1" applyBorder="1" applyAlignment="1">
      <alignment horizontal="center" vertical="center"/>
    </xf>
    <xf numFmtId="0" fontId="9" fillId="22" borderId="2" xfId="0" applyFont="1" applyFill="1" applyBorder="1" applyAlignment="1">
      <alignment horizontal="center" vertical="center"/>
    </xf>
    <xf numFmtId="0" fontId="9" fillId="22" borderId="3" xfId="0" applyFont="1" applyFill="1" applyBorder="1" applyAlignment="1">
      <alignment horizontal="center" vertical="center"/>
    </xf>
    <xf numFmtId="0" fontId="9" fillId="22" borderId="10" xfId="0" applyFont="1" applyFill="1" applyBorder="1" applyAlignment="1">
      <alignment horizontal="center" vertical="center"/>
    </xf>
    <xf numFmtId="0" fontId="9" fillId="22" borderId="11" xfId="0" applyFont="1" applyFill="1" applyBorder="1" applyAlignment="1">
      <alignment horizontal="center" vertical="center"/>
    </xf>
    <xf numFmtId="0" fontId="9" fillId="22" borderId="12" xfId="0" applyFont="1" applyFill="1" applyBorder="1" applyAlignment="1">
      <alignment horizontal="center" vertical="center"/>
    </xf>
    <xf numFmtId="0" fontId="11" fillId="22" borderId="1" xfId="0" applyFont="1" applyFill="1" applyBorder="1" applyAlignment="1">
      <alignment horizontal="center" vertical="center"/>
    </xf>
    <xf numFmtId="0" fontId="11" fillId="22" borderId="2" xfId="0" applyFont="1" applyFill="1" applyBorder="1" applyAlignment="1">
      <alignment horizontal="center" vertical="center"/>
    </xf>
    <xf numFmtId="0" fontId="11" fillId="22" borderId="3" xfId="0" applyFont="1" applyFill="1" applyBorder="1" applyAlignment="1">
      <alignment horizontal="center" vertical="center"/>
    </xf>
    <xf numFmtId="0" fontId="11" fillId="22" borderId="10" xfId="0" applyFont="1" applyFill="1" applyBorder="1" applyAlignment="1">
      <alignment horizontal="center" vertical="center"/>
    </xf>
    <xf numFmtId="0" fontId="11" fillId="22" borderId="11" xfId="0" applyFont="1" applyFill="1" applyBorder="1" applyAlignment="1">
      <alignment horizontal="center" vertical="center"/>
    </xf>
    <xf numFmtId="0" fontId="11" fillId="22" borderId="12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15" borderId="0" xfId="0" applyFont="1" applyFill="1" applyAlignment="1">
      <alignment horizontal="center"/>
    </xf>
    <xf numFmtId="0" fontId="1" fillId="19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1" fillId="21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23" borderId="3" xfId="0" applyFont="1" applyFill="1" applyBorder="1" applyAlignment="1">
      <alignment horizontal="center" vertical="center"/>
    </xf>
    <xf numFmtId="0" fontId="14" fillId="15" borderId="0" xfId="0" applyFont="1" applyFill="1" applyAlignment="1">
      <alignment horizontal="center" vertical="center"/>
    </xf>
    <xf numFmtId="0" fontId="5" fillId="23" borderId="10" xfId="0" applyFont="1" applyFill="1" applyBorder="1" applyAlignment="1">
      <alignment horizontal="center" vertical="center"/>
    </xf>
    <xf numFmtId="0" fontId="5" fillId="23" borderId="12" xfId="0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horizontal="center" vertical="center"/>
    </xf>
    <xf numFmtId="0" fontId="1" fillId="23" borderId="22" xfId="0" applyFont="1" applyFill="1" applyBorder="1" applyAlignment="1">
      <alignment horizontal="center" vertical="center"/>
    </xf>
    <xf numFmtId="0" fontId="1" fillId="23" borderId="23" xfId="0" applyFont="1" applyFill="1" applyBorder="1" applyAlignment="1">
      <alignment horizontal="center" vertical="center"/>
    </xf>
    <xf numFmtId="0" fontId="1" fillId="2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9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FF"/>
      <color rgb="FFFFCCFF"/>
      <color rgb="FF99FF99"/>
      <color rgb="FF33CCCC"/>
      <color rgb="FFCCCCFF"/>
      <color rgb="FFCCFF66"/>
      <color rgb="FFFFCC99"/>
      <color rgb="FFFF66FF"/>
      <color rgb="FFFFFFCC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429684</xdr:colOff>
      <xdr:row>1</xdr:row>
      <xdr:rowOff>97820</xdr:rowOff>
    </xdr:from>
    <xdr:to>
      <xdr:col>15</xdr:col>
      <xdr:colOff>1023258</xdr:colOff>
      <xdr:row>4</xdr:row>
      <xdr:rowOff>44903</xdr:rowOff>
    </xdr:to>
    <xdr:grpSp>
      <xdr:nvGrpSpPr>
        <xdr:cNvPr id="33" name="Group 11"/>
        <xdr:cNvGrpSpPr>
          <a:grpSpLocks/>
        </xdr:cNvGrpSpPr>
      </xdr:nvGrpSpPr>
      <xdr:grpSpPr bwMode="auto">
        <a:xfrm>
          <a:off x="13683041" y="560463"/>
          <a:ext cx="593574" cy="736297"/>
          <a:chOff x="5378" y="1325"/>
          <a:chExt cx="1080" cy="1260"/>
        </a:xfrm>
      </xdr:grpSpPr>
      <xdr:sp macro="" textlink="">
        <xdr:nvSpPr>
          <xdr:cNvPr id="34" name="Oval 15"/>
          <xdr:cNvSpPr>
            <a:spLocks noChangeArrowheads="1"/>
          </xdr:cNvSpPr>
        </xdr:nvSpPr>
        <xdr:spPr bwMode="auto">
          <a:xfrm>
            <a:off x="5378" y="1325"/>
            <a:ext cx="1080" cy="1260"/>
          </a:xfrm>
          <a:prstGeom prst="ellipse">
            <a:avLst/>
          </a:prstGeom>
          <a:solidFill>
            <a:srgbClr val="FFFFFF"/>
          </a:solidFill>
          <a:ln w="19050">
            <a:solidFill>
              <a:srgbClr val="333399"/>
            </a:solidFill>
            <a:round/>
            <a:headEnd/>
            <a:tailEnd/>
          </a:ln>
        </xdr:spPr>
      </xdr:sp>
      <xdr:pic>
        <xdr:nvPicPr>
          <xdr:cNvPr id="35" name="Picture 14" descr="SigleUNI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2623" t="1465" r="1811"/>
          <a:stretch>
            <a:fillRect/>
          </a:stretch>
        </xdr:blipFill>
        <xdr:spPr bwMode="auto">
          <a:xfrm>
            <a:off x="5533" y="1537"/>
            <a:ext cx="756" cy="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36" name="WordArt 13"/>
          <xdr:cNvSpPr>
            <a:spLocks noChangeArrowheads="1" noChangeShapeType="1" noTextEdit="1"/>
          </xdr:cNvSpPr>
        </xdr:nvSpPr>
        <xdr:spPr bwMode="auto">
          <a:xfrm>
            <a:off x="5521" y="1446"/>
            <a:ext cx="762" cy="673"/>
          </a:xfrm>
          <a:prstGeom prst="rect">
            <a:avLst/>
          </a:prstGeom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1"/>
            <a:r>
              <a:rPr lang="ar-DZ" sz="3600" kern="10" spc="0">
                <a:ln w="9525">
                  <a:noFill/>
                  <a:round/>
                  <a:headEnd/>
                  <a:tailEnd/>
                </a:ln>
                <a:solidFill>
                  <a:srgbClr val="000080"/>
                </a:solidFill>
                <a:effectLst/>
                <a:latin typeface="AF_Aseer"/>
              </a:rPr>
              <a:t>جامعــــــة محمد خيضــــــــــــر بسكرة</a:t>
            </a:r>
            <a:endParaRPr lang="fr-FR" sz="36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/>
              <a:latin typeface="AF_Aseer"/>
            </a:endParaRPr>
          </a:p>
        </xdr:txBody>
      </xdr:sp>
      <xdr:sp macro="" textlink="">
        <xdr:nvSpPr>
          <xdr:cNvPr id="37" name="WordArt 12"/>
          <xdr:cNvSpPr>
            <a:spLocks noChangeArrowheads="1" noChangeShapeType="1" noTextEdit="1"/>
          </xdr:cNvSpPr>
        </xdr:nvSpPr>
        <xdr:spPr bwMode="auto">
          <a:xfrm>
            <a:off x="5680" y="2412"/>
            <a:ext cx="476" cy="86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1"/>
            <a:r>
              <a:rPr lang="ar-DZ" sz="3600" kern="10" spc="0">
                <a:ln w="9525">
                  <a:noFill/>
                  <a:round/>
                  <a:headEnd/>
                  <a:tailEnd/>
                </a:ln>
                <a:solidFill>
                  <a:srgbClr val="000080"/>
                </a:solidFill>
                <a:effectLst/>
                <a:latin typeface="AF_Aseer"/>
              </a:rPr>
              <a:t>كلية العلوم و التكنولوجيا</a:t>
            </a:r>
            <a:endParaRPr lang="fr-FR" sz="36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/>
              <a:latin typeface="AF_Aseer"/>
            </a:endParaRPr>
          </a:p>
        </xdr:txBody>
      </xdr:sp>
    </xdr:grpSp>
    <xdr:clientData/>
  </xdr:twoCellAnchor>
  <xdr:twoCellAnchor>
    <xdr:from>
      <xdr:col>6</xdr:col>
      <xdr:colOff>840619</xdr:colOff>
      <xdr:row>1</xdr:row>
      <xdr:rowOff>114150</xdr:rowOff>
    </xdr:from>
    <xdr:to>
      <xdr:col>7</xdr:col>
      <xdr:colOff>182336</xdr:colOff>
      <xdr:row>4</xdr:row>
      <xdr:rowOff>61233</xdr:rowOff>
    </xdr:to>
    <xdr:grpSp>
      <xdr:nvGrpSpPr>
        <xdr:cNvPr id="38" name="Group 11"/>
        <xdr:cNvGrpSpPr>
          <a:grpSpLocks/>
        </xdr:cNvGrpSpPr>
      </xdr:nvGrpSpPr>
      <xdr:grpSpPr bwMode="auto">
        <a:xfrm>
          <a:off x="5684762" y="576793"/>
          <a:ext cx="933753" cy="736297"/>
          <a:chOff x="5378" y="1325"/>
          <a:chExt cx="1080" cy="1260"/>
        </a:xfrm>
      </xdr:grpSpPr>
      <xdr:sp macro="" textlink="">
        <xdr:nvSpPr>
          <xdr:cNvPr id="39" name="Oval 15"/>
          <xdr:cNvSpPr>
            <a:spLocks noChangeArrowheads="1"/>
          </xdr:cNvSpPr>
        </xdr:nvSpPr>
        <xdr:spPr bwMode="auto">
          <a:xfrm>
            <a:off x="5378" y="1325"/>
            <a:ext cx="1080" cy="1260"/>
          </a:xfrm>
          <a:prstGeom prst="ellipse">
            <a:avLst/>
          </a:prstGeom>
          <a:solidFill>
            <a:srgbClr val="FFFFFF"/>
          </a:solidFill>
          <a:ln w="19050">
            <a:solidFill>
              <a:srgbClr val="333399"/>
            </a:solidFill>
            <a:round/>
            <a:headEnd/>
            <a:tailEnd/>
          </a:ln>
        </xdr:spPr>
      </xdr:sp>
      <xdr:pic>
        <xdr:nvPicPr>
          <xdr:cNvPr id="40" name="Picture 14" descr="SigleUNI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2623" t="1465" r="1811"/>
          <a:stretch>
            <a:fillRect/>
          </a:stretch>
        </xdr:blipFill>
        <xdr:spPr bwMode="auto">
          <a:xfrm>
            <a:off x="5533" y="1537"/>
            <a:ext cx="756" cy="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1" name="WordArt 13"/>
          <xdr:cNvSpPr>
            <a:spLocks noChangeArrowheads="1" noChangeShapeType="1" noTextEdit="1"/>
          </xdr:cNvSpPr>
        </xdr:nvSpPr>
        <xdr:spPr bwMode="auto">
          <a:xfrm>
            <a:off x="5521" y="1446"/>
            <a:ext cx="762" cy="673"/>
          </a:xfrm>
          <a:prstGeom prst="rect">
            <a:avLst/>
          </a:prstGeom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1"/>
            <a:r>
              <a:rPr lang="ar-DZ" sz="3600" kern="10" spc="0">
                <a:ln w="9525">
                  <a:noFill/>
                  <a:round/>
                  <a:headEnd/>
                  <a:tailEnd/>
                </a:ln>
                <a:solidFill>
                  <a:srgbClr val="000080"/>
                </a:solidFill>
                <a:effectLst/>
                <a:latin typeface="AF_Aseer"/>
              </a:rPr>
              <a:t>جامعــــــة محمد خيضــــــــــــر بسكرة</a:t>
            </a:r>
            <a:endParaRPr lang="fr-FR" sz="36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/>
              <a:latin typeface="AF_Aseer"/>
            </a:endParaRPr>
          </a:p>
        </xdr:txBody>
      </xdr:sp>
      <xdr:sp macro="" textlink="">
        <xdr:nvSpPr>
          <xdr:cNvPr id="42" name="WordArt 12"/>
          <xdr:cNvSpPr>
            <a:spLocks noChangeArrowheads="1" noChangeShapeType="1" noTextEdit="1"/>
          </xdr:cNvSpPr>
        </xdr:nvSpPr>
        <xdr:spPr bwMode="auto">
          <a:xfrm>
            <a:off x="5680" y="2412"/>
            <a:ext cx="476" cy="86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1"/>
            <a:r>
              <a:rPr lang="ar-DZ" sz="3600" kern="10" spc="0">
                <a:ln w="9525">
                  <a:noFill/>
                  <a:round/>
                  <a:headEnd/>
                  <a:tailEnd/>
                </a:ln>
                <a:solidFill>
                  <a:srgbClr val="000080"/>
                </a:solidFill>
                <a:effectLst/>
                <a:latin typeface="AF_Aseer"/>
              </a:rPr>
              <a:t>كلية العلوم و التكنولوجيا</a:t>
            </a:r>
            <a:endParaRPr lang="fr-FR" sz="36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/>
              <a:latin typeface="AF_Aseer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mploi%20du%20temps%20S1_2022_2023_V3_S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"/>
      <sheetName val="Emploi Global"/>
      <sheetName val="Emploi Enseignant"/>
      <sheetName val="L2GM+MET"/>
      <sheetName val="L3MET"/>
      <sheetName val="L3CM"/>
      <sheetName val="L3ENRG"/>
      <sheetName val="M1CM"/>
      <sheetName val="M1ENRG"/>
      <sheetName val="M1MET"/>
      <sheetName val="M2CM"/>
      <sheetName val="M2ENRG"/>
      <sheetName val="M2MET"/>
      <sheetName val="التوزيع الفردي"/>
      <sheetName val="Liste enseigants"/>
      <sheetName val="اختياجات القسم"/>
      <sheetName val="Feuil2"/>
    </sheetNames>
    <sheetDataSet>
      <sheetData sheetId="0"/>
      <sheetData sheetId="1">
        <row r="5">
          <cell r="C5" t="str">
            <v>Amphi 4</v>
          </cell>
          <cell r="D5" t="str">
            <v>K.Zeghdoudi</v>
          </cell>
          <cell r="E5" t="str">
            <v>Mathématique 3 (CRS)</v>
          </cell>
          <cell r="F5">
            <v>0</v>
          </cell>
          <cell r="G5" t="str">
            <v>Amphi 4</v>
          </cell>
          <cell r="H5" t="str">
            <v>Amphi 4</v>
          </cell>
          <cell r="I5" t="str">
            <v>F.Chabane</v>
          </cell>
          <cell r="J5" t="str">
            <v>Mécanique des fluides (CRS)</v>
          </cell>
          <cell r="K5">
            <v>0</v>
          </cell>
          <cell r="L5" t="str">
            <v>Amphi 4</v>
          </cell>
          <cell r="M5">
            <v>0</v>
          </cell>
          <cell r="N5">
            <v>0</v>
          </cell>
          <cell r="O5">
            <v>0</v>
          </cell>
          <cell r="P5" t="str">
            <v>MET</v>
          </cell>
          <cell r="Q5">
            <v>0</v>
          </cell>
          <cell r="R5" t="str">
            <v>A8</v>
          </cell>
          <cell r="S5" t="str">
            <v>F.Chabane</v>
          </cell>
          <cell r="T5" t="str">
            <v>Mécanique des fluides (TD)</v>
          </cell>
          <cell r="U5" t="str">
            <v>MET</v>
          </cell>
          <cell r="V5" t="str">
            <v>A8</v>
          </cell>
          <cell r="W5" t="str">
            <v>Inf2</v>
          </cell>
          <cell r="X5" t="str">
            <v>A.Benchabane</v>
          </cell>
          <cell r="Y5" t="str">
            <v>TP Informatique 3</v>
          </cell>
          <cell r="Z5" t="str">
            <v>MET</v>
          </cell>
          <cell r="AA5" t="str">
            <v>Inf2</v>
          </cell>
          <cell r="AB5">
            <v>0</v>
          </cell>
          <cell r="AC5">
            <v>0</v>
          </cell>
          <cell r="AD5">
            <v>0</v>
          </cell>
          <cell r="AE5" t="str">
            <v>MET</v>
          </cell>
          <cell r="AF5">
            <v>0</v>
          </cell>
        </row>
        <row r="6">
          <cell r="C6" t="str">
            <v>Amphi 4</v>
          </cell>
          <cell r="D6" t="str">
            <v>K.Zeghdoudi</v>
          </cell>
          <cell r="E6" t="str">
            <v>Mathématique 3 (CRS)</v>
          </cell>
          <cell r="F6">
            <v>0</v>
          </cell>
          <cell r="G6" t="str">
            <v>Amphi 4</v>
          </cell>
          <cell r="H6" t="str">
            <v>Amphi 4</v>
          </cell>
          <cell r="I6" t="str">
            <v>F.Chabane</v>
          </cell>
          <cell r="J6" t="str">
            <v>Mécanique des fluides (CRS)</v>
          </cell>
          <cell r="K6">
            <v>0</v>
          </cell>
          <cell r="L6" t="str">
            <v>Amphi 4</v>
          </cell>
          <cell r="M6">
            <v>0</v>
          </cell>
          <cell r="N6">
            <v>0</v>
          </cell>
          <cell r="O6">
            <v>0</v>
          </cell>
          <cell r="P6" t="str">
            <v>G01</v>
          </cell>
          <cell r="Q6">
            <v>0</v>
          </cell>
          <cell r="R6" t="str">
            <v>C4</v>
          </cell>
          <cell r="S6" t="str">
            <v>A.Benchabane</v>
          </cell>
          <cell r="T6" t="str">
            <v>TP Informatique 3</v>
          </cell>
          <cell r="U6" t="str">
            <v>G01</v>
          </cell>
          <cell r="V6" t="str">
            <v>C4</v>
          </cell>
          <cell r="W6" t="str">
            <v>S:A9</v>
          </cell>
          <cell r="X6" t="str">
            <v>A.Labed</v>
          </cell>
          <cell r="Y6" t="str">
            <v>Dessin Technique</v>
          </cell>
          <cell r="Z6" t="str">
            <v>G01</v>
          </cell>
          <cell r="AA6" t="str">
            <v>S:A9</v>
          </cell>
          <cell r="AB6">
            <v>0</v>
          </cell>
          <cell r="AC6">
            <v>0</v>
          </cell>
          <cell r="AD6">
            <v>0</v>
          </cell>
          <cell r="AE6" t="str">
            <v>G01</v>
          </cell>
          <cell r="A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 t="str">
            <v>G02</v>
          </cell>
          <cell r="Q7">
            <v>0</v>
          </cell>
          <cell r="R7" t="str">
            <v>S:A10</v>
          </cell>
          <cell r="S7" t="str">
            <v>A.Labed</v>
          </cell>
          <cell r="T7" t="str">
            <v>Dessin Technique</v>
          </cell>
          <cell r="U7" t="str">
            <v>G02</v>
          </cell>
          <cell r="V7" t="str">
            <v>S:A10</v>
          </cell>
          <cell r="W7" t="str">
            <v>S:A10</v>
          </cell>
          <cell r="X7" t="str">
            <v>F.Chabane</v>
          </cell>
          <cell r="Y7" t="str">
            <v>Mécanique des fluides (TD)</v>
          </cell>
          <cell r="Z7" t="str">
            <v>G02</v>
          </cell>
          <cell r="AA7" t="str">
            <v>S:A10</v>
          </cell>
          <cell r="AB7">
            <v>0</v>
          </cell>
          <cell r="AC7">
            <v>0</v>
          </cell>
          <cell r="AD7">
            <v>0</v>
          </cell>
          <cell r="AE7" t="str">
            <v>G02</v>
          </cell>
          <cell r="A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 t="str">
            <v>G03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 t="str">
            <v>S:A11</v>
          </cell>
          <cell r="X8">
            <v>0</v>
          </cell>
          <cell r="Y8">
            <v>0</v>
          </cell>
          <cell r="Z8" t="str">
            <v>G03</v>
          </cell>
          <cell r="AA8" t="str">
            <v>S:A11</v>
          </cell>
          <cell r="AB8">
            <v>0</v>
          </cell>
          <cell r="AC8">
            <v>0</v>
          </cell>
          <cell r="AD8">
            <v>0</v>
          </cell>
          <cell r="AE8" t="str">
            <v>G03</v>
          </cell>
          <cell r="AF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</row>
        <row r="10">
          <cell r="C10" t="str">
            <v>S:A5</v>
          </cell>
          <cell r="D10" t="str">
            <v>K.Ouanes</v>
          </cell>
          <cell r="E10" t="str">
            <v>Elaboration des métaux ferreux (CRS)</v>
          </cell>
          <cell r="F10">
            <v>0</v>
          </cell>
          <cell r="G10" t="str">
            <v>S:A5</v>
          </cell>
          <cell r="H10" t="str">
            <v>S:A5</v>
          </cell>
          <cell r="I10" t="str">
            <v>K.Ouanes</v>
          </cell>
          <cell r="J10" t="str">
            <v>Elaboration des métaux ferreux (CRS)</v>
          </cell>
          <cell r="K10">
            <v>0</v>
          </cell>
          <cell r="L10" t="str">
            <v>S:A5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 t="str">
            <v>S:A5</v>
          </cell>
          <cell r="S10" t="str">
            <v>A.Boulegroune</v>
          </cell>
          <cell r="T10" t="str">
            <v>Matériaux non métallique (CRS)</v>
          </cell>
          <cell r="U10">
            <v>0</v>
          </cell>
          <cell r="V10" t="str">
            <v>S:A5</v>
          </cell>
          <cell r="W10" t="str">
            <v>S:A5</v>
          </cell>
          <cell r="X10" t="str">
            <v>A.Boulegroune</v>
          </cell>
          <cell r="Y10" t="str">
            <v>Electricité industrielle (CRS)</v>
          </cell>
          <cell r="Z10">
            <v>0</v>
          </cell>
          <cell r="AA10" t="str">
            <v>S:A5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C11" t="str">
            <v>S:A1</v>
          </cell>
          <cell r="D11" t="str">
            <v>M.Hecini</v>
          </cell>
          <cell r="E11" t="str">
            <v>Elasticité (CRS)</v>
          </cell>
          <cell r="F11">
            <v>0</v>
          </cell>
          <cell r="G11" t="str">
            <v>S:A1</v>
          </cell>
          <cell r="H11" t="str">
            <v>S:A1</v>
          </cell>
          <cell r="I11" t="str">
            <v>N.Drias</v>
          </cell>
          <cell r="J11" t="str">
            <v>Résistance des matériaux (CRS)</v>
          </cell>
          <cell r="K11">
            <v>0</v>
          </cell>
          <cell r="L11" t="str">
            <v>S:A1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 t="str">
            <v>S:A1</v>
          </cell>
          <cell r="S11" t="str">
            <v>M.Hecini</v>
          </cell>
          <cell r="T11" t="str">
            <v>Elasticité (TD)</v>
          </cell>
          <cell r="U11" t="str">
            <v>G01</v>
          </cell>
          <cell r="V11" t="str">
            <v>S:A1</v>
          </cell>
          <cell r="W11" t="str">
            <v>S:A1</v>
          </cell>
          <cell r="X11" t="str">
            <v>N.Drias</v>
          </cell>
          <cell r="Y11" t="str">
            <v>Résistance des matériaux (TD)</v>
          </cell>
          <cell r="Z11" t="str">
            <v>G01</v>
          </cell>
          <cell r="AA11" t="str">
            <v>S:A1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 t="str">
            <v>S:A2</v>
          </cell>
          <cell r="S12" t="str">
            <v>N.Drias</v>
          </cell>
          <cell r="T12" t="str">
            <v>Résistance des matériaux (TD)</v>
          </cell>
          <cell r="U12" t="str">
            <v>G02</v>
          </cell>
          <cell r="V12" t="str">
            <v>S:A2</v>
          </cell>
          <cell r="W12" t="str">
            <v>S:A2</v>
          </cell>
          <cell r="X12" t="str">
            <v>M.Hecini</v>
          </cell>
          <cell r="Y12" t="str">
            <v>Elasticité (TD)</v>
          </cell>
          <cell r="Z12" t="str">
            <v>G02</v>
          </cell>
          <cell r="AA12" t="str">
            <v>S:A2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C13" t="str">
            <v>S:A3</v>
          </cell>
          <cell r="D13" t="str">
            <v>N.Boultif</v>
          </cell>
          <cell r="E13" t="str">
            <v>Transfert de chaleurs 1 (CRS)</v>
          </cell>
          <cell r="F13">
            <v>0</v>
          </cell>
          <cell r="G13" t="str">
            <v>S:A3</v>
          </cell>
          <cell r="H13" t="str">
            <v>S:A3</v>
          </cell>
          <cell r="I13" t="str">
            <v>N.Boultif</v>
          </cell>
          <cell r="J13" t="str">
            <v>Transfert de chaleurs 1 (TD)</v>
          </cell>
          <cell r="K13" t="str">
            <v>G01</v>
          </cell>
          <cell r="L13" t="str">
            <v>S:A3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 t="str">
            <v>Labo</v>
          </cell>
          <cell r="S13" t="str">
            <v>N.Belghar</v>
          </cell>
          <cell r="T13" t="str">
            <v xml:space="preserve">TP Transfert de chaleur </v>
          </cell>
          <cell r="U13" t="str">
            <v>G01</v>
          </cell>
          <cell r="V13" t="str">
            <v>Labo</v>
          </cell>
          <cell r="W13" t="str">
            <v>Amphi 4</v>
          </cell>
          <cell r="X13" t="str">
            <v>N.Belghar</v>
          </cell>
          <cell r="Y13" t="str">
            <v>Mécanique des fluides 2 (CRS)</v>
          </cell>
          <cell r="Z13" t="str">
            <v>G01</v>
          </cell>
          <cell r="AA13" t="str">
            <v>Amphi 4</v>
          </cell>
          <cell r="AB13">
            <v>0</v>
          </cell>
          <cell r="AC13">
            <v>0</v>
          </cell>
          <cell r="AD13">
            <v>0</v>
          </cell>
          <cell r="AE13" t="str">
            <v>G1</v>
          </cell>
          <cell r="AF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 t="str">
            <v>Labo</v>
          </cell>
          <cell r="I14" t="str">
            <v>N.Belghar</v>
          </cell>
          <cell r="J14" t="str">
            <v xml:space="preserve">TP Transfert de chaleur </v>
          </cell>
          <cell r="K14" t="str">
            <v>G02</v>
          </cell>
          <cell r="L14" t="str">
            <v>Labo</v>
          </cell>
          <cell r="M14" t="str">
            <v>S:A4</v>
          </cell>
          <cell r="N14" t="str">
            <v>N.Boultif</v>
          </cell>
          <cell r="O14" t="str">
            <v>Transfert de chaleurs 1 (TD)</v>
          </cell>
          <cell r="P14" t="str">
            <v>G02</v>
          </cell>
          <cell r="Q14" t="str">
            <v>S:A4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 t="str">
            <v>G02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 t="str">
            <v>G02</v>
          </cell>
          <cell r="AF14">
            <v>0</v>
          </cell>
        </row>
        <row r="15">
          <cell r="C15" t="str">
            <v>S:A6</v>
          </cell>
          <cell r="D15" t="str">
            <v>H.Bentrah</v>
          </cell>
          <cell r="E15" t="str">
            <v>Physico-chimie des surfaces (CRS)</v>
          </cell>
          <cell r="F15">
            <v>0</v>
          </cell>
          <cell r="G15" t="str">
            <v>S:A6</v>
          </cell>
          <cell r="H15" t="str">
            <v>S:A6</v>
          </cell>
          <cell r="I15" t="str">
            <v>H.Bentrah</v>
          </cell>
          <cell r="J15" t="str">
            <v>Physico-chimie des surfaces (TD)</v>
          </cell>
          <cell r="K15">
            <v>0</v>
          </cell>
          <cell r="L15" t="str">
            <v>S:A6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 t="str">
            <v>C2</v>
          </cell>
          <cell r="S15" t="str">
            <v>K.Ouanes</v>
          </cell>
          <cell r="T15" t="str">
            <v>Informatique (CRS)</v>
          </cell>
          <cell r="U15" t="str">
            <v>MET</v>
          </cell>
          <cell r="V15" t="str">
            <v>C2</v>
          </cell>
          <cell r="W15" t="str">
            <v>S:A6</v>
          </cell>
          <cell r="X15" t="str">
            <v>Z.Boumerzoug</v>
          </cell>
          <cell r="Y15" t="str">
            <v>Microscopie électr. et tech.d’observat. (CRS)</v>
          </cell>
          <cell r="Z15">
            <v>0</v>
          </cell>
          <cell r="AA15" t="str">
            <v>S:A6</v>
          </cell>
          <cell r="AB15">
            <v>0</v>
          </cell>
          <cell r="AC15">
            <v>0</v>
          </cell>
          <cell r="AD15">
            <v>0</v>
          </cell>
          <cell r="AE15" t="str">
            <v>MET</v>
          </cell>
          <cell r="AF15">
            <v>0</v>
          </cell>
        </row>
        <row r="16">
          <cell r="C16" t="str">
            <v>S:A2</v>
          </cell>
          <cell r="D16" t="str">
            <v>D.Mouhamedi</v>
          </cell>
          <cell r="E16" t="str">
            <v>Technique de fabrication Conv. Et Avanc. (CRS)</v>
          </cell>
          <cell r="F16">
            <v>0</v>
          </cell>
          <cell r="G16" t="str">
            <v>S:A2</v>
          </cell>
          <cell r="H16" t="str">
            <v>S:A2</v>
          </cell>
          <cell r="I16" t="str">
            <v>M.Hecini</v>
          </cell>
          <cell r="J16" t="str">
            <v>Mécanique des milieux continus (CRS)</v>
          </cell>
          <cell r="K16">
            <v>0</v>
          </cell>
          <cell r="L16" t="str">
            <v>S:A2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 t="str">
            <v>Labo</v>
          </cell>
          <cell r="S16" t="str">
            <v>Y.Djebloune</v>
          </cell>
          <cell r="T16" t="str">
            <v>TP RDM</v>
          </cell>
          <cell r="U16" t="str">
            <v>G01/G02</v>
          </cell>
          <cell r="V16" t="str">
            <v>Labo</v>
          </cell>
          <cell r="W16" t="str">
            <v>Labo</v>
          </cell>
          <cell r="X16" t="str">
            <v>Y.Djebloune</v>
          </cell>
          <cell r="Y16" t="str">
            <v>TP RDM</v>
          </cell>
          <cell r="Z16" t="str">
            <v>G01/G02</v>
          </cell>
          <cell r="AA16" t="str">
            <v>Labo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 t="str">
            <v>Labo</v>
          </cell>
          <cell r="S17">
            <v>0</v>
          </cell>
          <cell r="T17" t="str">
            <v>TP MDF</v>
          </cell>
          <cell r="U17" t="str">
            <v>G02/G01</v>
          </cell>
          <cell r="V17" t="str">
            <v>Labo</v>
          </cell>
          <cell r="W17" t="str">
            <v>Labo</v>
          </cell>
          <cell r="X17" t="str">
            <v>TP MDF</v>
          </cell>
          <cell r="Y17" t="str">
            <v>G02/G01</v>
          </cell>
          <cell r="Z17">
            <v>0</v>
          </cell>
          <cell r="AA17" t="str">
            <v>Labo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C18" t="str">
            <v>Amphi 2</v>
          </cell>
          <cell r="D18" t="str">
            <v>C.Mahboub</v>
          </cell>
          <cell r="E18" t="str">
            <v>Mécanique des fluides appr (CRS)</v>
          </cell>
          <cell r="F18">
            <v>0</v>
          </cell>
          <cell r="G18" t="str">
            <v>Amphi 2</v>
          </cell>
          <cell r="H18" t="str">
            <v>Amphi 2</v>
          </cell>
          <cell r="I18" t="str">
            <v>N.Chouchene</v>
          </cell>
          <cell r="J18" t="str">
            <v>Transfert de chaleur et de masse appr (CRS)</v>
          </cell>
          <cell r="K18">
            <v>0</v>
          </cell>
          <cell r="L18" t="str">
            <v>Amphi 2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S:A3</v>
          </cell>
          <cell r="S18" t="str">
            <v>C.Mahboub</v>
          </cell>
          <cell r="T18" t="str">
            <v>Méthode numériques (TD)</v>
          </cell>
          <cell r="U18" t="str">
            <v>G01</v>
          </cell>
          <cell r="V18" t="str">
            <v>S:A3</v>
          </cell>
          <cell r="W18" t="str">
            <v>S:A3</v>
          </cell>
          <cell r="X18" t="str">
            <v>N.Chouchene</v>
          </cell>
          <cell r="Y18" t="str">
            <v>Transfert de chaleur et de masse appr (TD)</v>
          </cell>
          <cell r="Z18" t="str">
            <v>G01</v>
          </cell>
          <cell r="AA18" t="str">
            <v>S:A3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 t="str">
            <v>S:A4</v>
          </cell>
          <cell r="S19" t="str">
            <v>N.Chouchene</v>
          </cell>
          <cell r="T19" t="str">
            <v>Transfert de chaleur et de masse appr (TD)</v>
          </cell>
          <cell r="U19" t="str">
            <v>G02</v>
          </cell>
          <cell r="V19" t="str">
            <v>S:A4</v>
          </cell>
          <cell r="W19" t="str">
            <v>Labo</v>
          </cell>
          <cell r="X19">
            <v>0</v>
          </cell>
          <cell r="Y19" t="str">
            <v>TP Mésure et instrumentation</v>
          </cell>
          <cell r="Z19" t="str">
            <v>G02</v>
          </cell>
          <cell r="AA19" t="str">
            <v>Labo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 t="str">
            <v>Labo</v>
          </cell>
          <cell r="S20">
            <v>0</v>
          </cell>
          <cell r="T20" t="str">
            <v>TP Mésure et instrumentation</v>
          </cell>
          <cell r="U20" t="str">
            <v>G03</v>
          </cell>
          <cell r="V20" t="str">
            <v>Labo</v>
          </cell>
          <cell r="W20" t="str">
            <v>S:A4</v>
          </cell>
          <cell r="X20" t="str">
            <v>C.Mahboub</v>
          </cell>
          <cell r="Y20" t="str">
            <v>Méthode numériques (TD)</v>
          </cell>
          <cell r="Z20" t="str">
            <v>G03</v>
          </cell>
          <cell r="AA20" t="str">
            <v>S:A4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C21" t="str">
            <v>S:A7</v>
          </cell>
          <cell r="D21" t="str">
            <v>A.Boulegroune</v>
          </cell>
          <cell r="E21" t="str">
            <v>Matériaux non métalliques (CRS)</v>
          </cell>
          <cell r="F21">
            <v>0</v>
          </cell>
          <cell r="G21" t="str">
            <v>S:A7</v>
          </cell>
          <cell r="H21" t="str">
            <v>S:A7</v>
          </cell>
          <cell r="I21" t="str">
            <v>A.Boulegroune</v>
          </cell>
          <cell r="J21" t="str">
            <v>Matériaux non métalliques (TD)</v>
          </cell>
          <cell r="K21">
            <v>0</v>
          </cell>
          <cell r="L21" t="str">
            <v>S:A7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 t="str">
            <v>S:A7</v>
          </cell>
          <cell r="S21" t="str">
            <v>M.Athmani</v>
          </cell>
          <cell r="T21" t="str">
            <v>Matériaux Innovant (CRS)</v>
          </cell>
          <cell r="U21">
            <v>0</v>
          </cell>
          <cell r="V21" t="str">
            <v>S:A7</v>
          </cell>
          <cell r="W21" t="str">
            <v>S:A7</v>
          </cell>
          <cell r="X21" t="str">
            <v>M.Athmani</v>
          </cell>
          <cell r="Y21" t="str">
            <v>Matériaux Innovant (TD)</v>
          </cell>
          <cell r="Z21">
            <v>0</v>
          </cell>
          <cell r="AA21" t="str">
            <v>S:A7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C22" t="str">
            <v>S:A8</v>
          </cell>
          <cell r="D22" t="str">
            <v>M.Chadli</v>
          </cell>
          <cell r="E22" t="str">
            <v>Charpente Métallique (CRS)</v>
          </cell>
          <cell r="F22">
            <v>0</v>
          </cell>
          <cell r="G22" t="str">
            <v>S:A8</v>
          </cell>
          <cell r="H22" t="str">
            <v>S:A8</v>
          </cell>
          <cell r="I22" t="str">
            <v>L.Sedira</v>
          </cell>
          <cell r="J22" t="str">
            <v>Matériaux composite (CRS)</v>
          </cell>
          <cell r="K22">
            <v>0</v>
          </cell>
          <cell r="L22" t="str">
            <v>S:A8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 t="str">
            <v>S:A9</v>
          </cell>
          <cell r="S22" t="str">
            <v>F.Z.Lemadi</v>
          </cell>
          <cell r="T22" t="str">
            <v>Matériaux (TD)</v>
          </cell>
          <cell r="U22" t="str">
            <v>G01</v>
          </cell>
          <cell r="V22" t="str">
            <v>S:A9</v>
          </cell>
          <cell r="W22" t="str">
            <v>S:A14</v>
          </cell>
          <cell r="X22" t="str">
            <v>L.Sedira</v>
          </cell>
          <cell r="Y22" t="str">
            <v>Matériaux composite (TD)</v>
          </cell>
          <cell r="Z22" t="str">
            <v>G01</v>
          </cell>
          <cell r="AA22" t="str">
            <v>S:A14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 t="str">
            <v>S:A12</v>
          </cell>
          <cell r="S23" t="str">
            <v>L.Sedira</v>
          </cell>
          <cell r="T23" t="str">
            <v>Matériaux composite (TD)</v>
          </cell>
          <cell r="U23" t="str">
            <v>G02</v>
          </cell>
          <cell r="V23" t="str">
            <v>S:A12</v>
          </cell>
          <cell r="W23" t="str">
            <v>S:A13</v>
          </cell>
          <cell r="X23" t="str">
            <v>F.Z.Lemadi</v>
          </cell>
          <cell r="Y23" t="str">
            <v>Matériaux (TD)</v>
          </cell>
          <cell r="Z23" t="str">
            <v>G02</v>
          </cell>
          <cell r="AA23" t="str">
            <v>S:A13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C24" t="str">
            <v>S:A4</v>
          </cell>
          <cell r="D24" t="str">
            <v>M.S.Chebah</v>
          </cell>
          <cell r="E24" t="str">
            <v>Mécanique de propulsion (CRS)</v>
          </cell>
          <cell r="F24">
            <v>0</v>
          </cell>
          <cell r="G24" t="str">
            <v>S:A4</v>
          </cell>
          <cell r="H24" t="str">
            <v>S:A4</v>
          </cell>
          <cell r="I24" t="str">
            <v>A.Benarfaoui</v>
          </cell>
          <cell r="J24" t="str">
            <v>Moteur à combustion interne (CRS)</v>
          </cell>
          <cell r="K24">
            <v>0</v>
          </cell>
          <cell r="L24" t="str">
            <v>S:A4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 t="str">
            <v>S:A6</v>
          </cell>
          <cell r="S24" t="str">
            <v>A.Benarfaoui</v>
          </cell>
          <cell r="T24" t="str">
            <v>Moteur à combustion interne (TD)</v>
          </cell>
          <cell r="U24" t="str">
            <v>G01</v>
          </cell>
          <cell r="V24" t="str">
            <v>S:A6</v>
          </cell>
          <cell r="W24" t="str">
            <v>S:A12</v>
          </cell>
          <cell r="X24" t="str">
            <v>M.S.Chebah</v>
          </cell>
          <cell r="Y24" t="str">
            <v>Mécanique de propulsion (TD)</v>
          </cell>
          <cell r="Z24" t="str">
            <v>G01</v>
          </cell>
          <cell r="AA24" t="str">
            <v>S:A12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 t="str">
            <v>S:A8</v>
          </cell>
          <cell r="S25" t="str">
            <v>M.S.Chebah</v>
          </cell>
          <cell r="T25" t="str">
            <v>Mécanique de propulsion (TD)</v>
          </cell>
          <cell r="U25" t="str">
            <v>G02</v>
          </cell>
          <cell r="V25" t="str">
            <v>S:A8</v>
          </cell>
          <cell r="W25" t="str">
            <v>S:A8</v>
          </cell>
          <cell r="X25" t="str">
            <v>A.Benarfaoui</v>
          </cell>
          <cell r="Y25" t="str">
            <v>Moteur à combustion interne (TD)</v>
          </cell>
          <cell r="Z25" t="str">
            <v>G02</v>
          </cell>
          <cell r="AA25" t="str">
            <v>S:A8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C26" t="str">
            <v>Amphi 4</v>
          </cell>
          <cell r="D26" t="str">
            <v>Y.Djebloune</v>
          </cell>
          <cell r="E26" t="str">
            <v>Ondes et vibrations (CRS)</v>
          </cell>
          <cell r="F26">
            <v>0</v>
          </cell>
          <cell r="G26" t="str">
            <v>Amphi 4</v>
          </cell>
          <cell r="H26" t="str">
            <v>Labo</v>
          </cell>
          <cell r="I26" t="str">
            <v>F.Chouia</v>
          </cell>
          <cell r="J26" t="str">
            <v>TP Ondes et vibrations</v>
          </cell>
          <cell r="K26" t="str">
            <v>MET</v>
          </cell>
          <cell r="L26" t="str">
            <v>Labo</v>
          </cell>
          <cell r="M26" t="str">
            <v>Labo</v>
          </cell>
          <cell r="N26" t="str">
            <v>F.Chouia</v>
          </cell>
          <cell r="O26" t="str">
            <v>TP Ondes et vibrations</v>
          </cell>
          <cell r="P26" t="str">
            <v>MET</v>
          </cell>
          <cell r="Q26" t="str">
            <v>Labo</v>
          </cell>
          <cell r="R26" t="str">
            <v>Amphi 4</v>
          </cell>
          <cell r="S26" t="str">
            <v>A.Labed</v>
          </cell>
          <cell r="T26" t="str">
            <v>Technologie de Base</v>
          </cell>
          <cell r="U26">
            <v>0</v>
          </cell>
          <cell r="V26" t="str">
            <v>Amphi 4</v>
          </cell>
          <cell r="W26" t="str">
            <v>S:A8</v>
          </cell>
          <cell r="X26" t="str">
            <v>A.Labed</v>
          </cell>
          <cell r="Y26" t="str">
            <v>Dessin Technique</v>
          </cell>
          <cell r="Z26" t="str">
            <v>MET</v>
          </cell>
          <cell r="AA26" t="str">
            <v>S:A8</v>
          </cell>
          <cell r="AB26">
            <v>0</v>
          </cell>
          <cell r="AC26">
            <v>0</v>
          </cell>
          <cell r="AD26">
            <v>0</v>
          </cell>
          <cell r="AE26" t="str">
            <v>MET</v>
          </cell>
          <cell r="AF26">
            <v>0</v>
          </cell>
        </row>
        <row r="27">
          <cell r="C27" t="str">
            <v>Amphi 4</v>
          </cell>
          <cell r="D27" t="str">
            <v>Y.Djebloune</v>
          </cell>
          <cell r="E27" t="str">
            <v>Ondes et vibrations (CRS)</v>
          </cell>
          <cell r="F27">
            <v>0</v>
          </cell>
          <cell r="G27" t="str">
            <v>Amphi 4</v>
          </cell>
          <cell r="H27" t="str">
            <v>S:A9</v>
          </cell>
          <cell r="I27" t="str">
            <v>F.Chabane</v>
          </cell>
          <cell r="J27" t="str">
            <v>Mécanique des fluides (TD)</v>
          </cell>
          <cell r="K27" t="str">
            <v>G01</v>
          </cell>
          <cell r="L27" t="str">
            <v>S:A9</v>
          </cell>
          <cell r="M27">
            <v>0</v>
          </cell>
          <cell r="N27">
            <v>0</v>
          </cell>
          <cell r="O27">
            <v>0</v>
          </cell>
          <cell r="P27" t="str">
            <v>G01</v>
          </cell>
          <cell r="Q27">
            <v>0</v>
          </cell>
          <cell r="R27" t="str">
            <v>Amphi 4</v>
          </cell>
          <cell r="S27" t="str">
            <v>A.Labed</v>
          </cell>
          <cell r="T27" t="str">
            <v>Technologie de Base</v>
          </cell>
          <cell r="U27">
            <v>0</v>
          </cell>
          <cell r="V27" t="str">
            <v>Amphi 4</v>
          </cell>
          <cell r="W27" t="str">
            <v>Labo</v>
          </cell>
          <cell r="X27" t="str">
            <v>F.Chouia</v>
          </cell>
          <cell r="Y27" t="str">
            <v>TP Ondes et vibrations</v>
          </cell>
          <cell r="Z27" t="str">
            <v>G01</v>
          </cell>
          <cell r="AA27" t="str">
            <v>Labo</v>
          </cell>
          <cell r="AB27" t="str">
            <v>Labo</v>
          </cell>
          <cell r="AC27" t="str">
            <v>F.Chouia</v>
          </cell>
          <cell r="AD27" t="str">
            <v>TP Ondes et vibrations</v>
          </cell>
          <cell r="AE27" t="str">
            <v>G01</v>
          </cell>
          <cell r="AF27" t="str">
            <v>Labo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 t="str">
            <v>S:A10</v>
          </cell>
          <cell r="I28" t="str">
            <v>K.Zeghdoudi</v>
          </cell>
          <cell r="J28" t="str">
            <v>Mathématique 3 (TD)</v>
          </cell>
          <cell r="K28" t="str">
            <v>G02</v>
          </cell>
          <cell r="L28" t="str">
            <v>S:A10</v>
          </cell>
          <cell r="M28">
            <v>0</v>
          </cell>
          <cell r="N28">
            <v>0</v>
          </cell>
          <cell r="O28">
            <v>0</v>
          </cell>
          <cell r="P28" t="str">
            <v>G02</v>
          </cell>
          <cell r="Q28">
            <v>0</v>
          </cell>
          <cell r="R28">
            <v>0</v>
          </cell>
          <cell r="S28" t="str">
            <v>A.Labed</v>
          </cell>
          <cell r="T28" t="str">
            <v>Technologie de Base</v>
          </cell>
          <cell r="U28">
            <v>0</v>
          </cell>
          <cell r="V28">
            <v>0</v>
          </cell>
          <cell r="W28" t="str">
            <v>Inf2</v>
          </cell>
          <cell r="X28" t="str">
            <v>A.Benchabane</v>
          </cell>
          <cell r="Y28" t="str">
            <v>TP Informatique 3</v>
          </cell>
          <cell r="Z28" t="str">
            <v>G02</v>
          </cell>
          <cell r="AA28" t="str">
            <v>Inf2</v>
          </cell>
          <cell r="AB28">
            <v>0</v>
          </cell>
          <cell r="AC28">
            <v>0</v>
          </cell>
          <cell r="AD28">
            <v>0</v>
          </cell>
          <cell r="AE28" t="str">
            <v>G02</v>
          </cell>
          <cell r="A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 t="str">
            <v>S:A11</v>
          </cell>
          <cell r="I29" t="str">
            <v>A.Labed</v>
          </cell>
          <cell r="J29" t="str">
            <v>Dessin Technique</v>
          </cell>
          <cell r="K29" t="str">
            <v>G03</v>
          </cell>
          <cell r="L29" t="str">
            <v>S:A11</v>
          </cell>
          <cell r="M29">
            <v>0</v>
          </cell>
          <cell r="N29">
            <v>0</v>
          </cell>
          <cell r="O29">
            <v>0</v>
          </cell>
          <cell r="P29" t="str">
            <v>G03</v>
          </cell>
          <cell r="Q29">
            <v>0</v>
          </cell>
          <cell r="R29">
            <v>0</v>
          </cell>
          <cell r="S29" t="str">
            <v>A.Labed</v>
          </cell>
          <cell r="T29" t="str">
            <v>Technologie de Base</v>
          </cell>
          <cell r="U29">
            <v>0</v>
          </cell>
          <cell r="V29">
            <v>0</v>
          </cell>
          <cell r="W29" t="str">
            <v>S:A11</v>
          </cell>
          <cell r="X29" t="str">
            <v>F.Chabane</v>
          </cell>
          <cell r="Y29" t="str">
            <v>Mécanique des fluides (TD)</v>
          </cell>
          <cell r="Z29" t="str">
            <v>G03</v>
          </cell>
          <cell r="AA29" t="str">
            <v>S:A11</v>
          </cell>
          <cell r="AB29" t="str">
            <v>Inf1</v>
          </cell>
          <cell r="AC29" t="str">
            <v>A.Benchabane</v>
          </cell>
          <cell r="AD29" t="str">
            <v>TP Informatique 3</v>
          </cell>
          <cell r="AE29" t="str">
            <v>G03</v>
          </cell>
          <cell r="AF29" t="str">
            <v>Inf1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A.Labed</v>
          </cell>
          <cell r="T30" t="str">
            <v>Technologie de Base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C31" t="str">
            <v>S:A8</v>
          </cell>
          <cell r="D31" t="str">
            <v>S.Messaoudi</v>
          </cell>
          <cell r="E31" t="str">
            <v>Métallurgie physique 1 (CRS)</v>
          </cell>
          <cell r="F31">
            <v>0</v>
          </cell>
          <cell r="G31" t="str">
            <v>S:A8</v>
          </cell>
          <cell r="H31" t="str">
            <v>S:A8</v>
          </cell>
          <cell r="I31" t="str">
            <v>S.Messaoudi</v>
          </cell>
          <cell r="J31" t="str">
            <v>Métallurgie physique 1 (CRS)</v>
          </cell>
          <cell r="K31">
            <v>0</v>
          </cell>
          <cell r="L31" t="str">
            <v>S:A8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 t="str">
            <v>S:A5</v>
          </cell>
          <cell r="S31" t="str">
            <v>M.Athmani</v>
          </cell>
          <cell r="T31" t="str">
            <v>Normalisation en métallurgie (CRS)</v>
          </cell>
          <cell r="U31">
            <v>0</v>
          </cell>
          <cell r="V31" t="str">
            <v>S:A5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C32" t="str">
            <v>S:A12</v>
          </cell>
          <cell r="D32" t="str">
            <v>B.Guerira</v>
          </cell>
          <cell r="E32" t="str">
            <v>Mécanique analytique (CRS)</v>
          </cell>
          <cell r="F32">
            <v>0</v>
          </cell>
          <cell r="G32" t="str">
            <v>S:A12</v>
          </cell>
          <cell r="H32" t="str">
            <v>S:A12</v>
          </cell>
          <cell r="I32" t="str">
            <v>B.Guerira</v>
          </cell>
          <cell r="J32" t="str">
            <v>Mécanique analytique (CRS)</v>
          </cell>
          <cell r="K32">
            <v>0</v>
          </cell>
          <cell r="L32" t="str">
            <v>S:A12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 t="str">
            <v>S:A1</v>
          </cell>
          <cell r="S32" t="str">
            <v>A.Hadef</v>
          </cell>
          <cell r="T32" t="str">
            <v>Maintenance</v>
          </cell>
          <cell r="U32">
            <v>0</v>
          </cell>
          <cell r="V32" t="str">
            <v>S:A1</v>
          </cell>
          <cell r="W32" t="str">
            <v>Amphi 4</v>
          </cell>
          <cell r="X32" t="str">
            <v>A.Hadef</v>
          </cell>
          <cell r="Y32" t="str">
            <v>Asservissement et regulation</v>
          </cell>
          <cell r="Z32">
            <v>0</v>
          </cell>
          <cell r="AA32" t="str">
            <v>Amphi 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>Maintenance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 t="str">
            <v>Asservissement et regulation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C34" t="str">
            <v>S:A3</v>
          </cell>
          <cell r="D34" t="str">
            <v>N.Belghar</v>
          </cell>
          <cell r="E34" t="str">
            <v>Mécanique des fluides 2 (CRS)</v>
          </cell>
          <cell r="F34">
            <v>0</v>
          </cell>
          <cell r="G34" t="str">
            <v>S:A3</v>
          </cell>
          <cell r="H34" t="str">
            <v>Labo</v>
          </cell>
          <cell r="I34" t="str">
            <v>K.Aoues</v>
          </cell>
          <cell r="J34" t="str">
            <v>TP Conversion d'energie</v>
          </cell>
          <cell r="K34" t="str">
            <v>G01</v>
          </cell>
          <cell r="L34" t="str">
            <v>Labo</v>
          </cell>
          <cell r="M34" t="str">
            <v>S:A3</v>
          </cell>
          <cell r="N34" t="str">
            <v>N.Belghar</v>
          </cell>
          <cell r="O34" t="str">
            <v>Mécanique des fluides 2 (TD)</v>
          </cell>
          <cell r="P34" t="str">
            <v>G01</v>
          </cell>
          <cell r="Q34" t="str">
            <v>S:A3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 t="str">
            <v>Asservissement et regulation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 t="str">
            <v>S:A4</v>
          </cell>
          <cell r="I35" t="str">
            <v>N.Belghar</v>
          </cell>
          <cell r="J35" t="str">
            <v>Mécanique des fluides 2 (TD)</v>
          </cell>
          <cell r="K35" t="str">
            <v>G02</v>
          </cell>
          <cell r="L35" t="str">
            <v>S:A4</v>
          </cell>
          <cell r="M35" t="str">
            <v>Labo</v>
          </cell>
          <cell r="N35" t="str">
            <v>K.Aoues</v>
          </cell>
          <cell r="O35" t="str">
            <v>TP Conversion d'energie</v>
          </cell>
          <cell r="P35" t="str">
            <v>G02</v>
          </cell>
          <cell r="Q35" t="str">
            <v>Labo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 t="str">
            <v>Asservissement et regulation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C36" t="str">
            <v>S:A13</v>
          </cell>
          <cell r="D36" t="str">
            <v>M.Athmani</v>
          </cell>
          <cell r="E36" t="str">
            <v>Plasticité et endomagement (CRS)</v>
          </cell>
          <cell r="F36">
            <v>0</v>
          </cell>
          <cell r="G36" t="str">
            <v>S:A13</v>
          </cell>
          <cell r="H36" t="str">
            <v>S:A13</v>
          </cell>
          <cell r="I36" t="str">
            <v>M.Athmani</v>
          </cell>
          <cell r="J36" t="str">
            <v>Plasticité et endomagement (TD)</v>
          </cell>
          <cell r="K36">
            <v>0</v>
          </cell>
          <cell r="L36" t="str">
            <v>S:A13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 t="str">
            <v>S:A6</v>
          </cell>
          <cell r="S36" t="str">
            <v>S.Messaoudi</v>
          </cell>
          <cell r="T36" t="str">
            <v>Radiocristallographie (CRS)</v>
          </cell>
          <cell r="U36">
            <v>0</v>
          </cell>
          <cell r="V36" t="str">
            <v>S:A6</v>
          </cell>
          <cell r="W36" t="str">
            <v>Labo</v>
          </cell>
          <cell r="X36" t="str">
            <v>S.Messaoudi</v>
          </cell>
          <cell r="Y36" t="str">
            <v>TP Radiocristallographie</v>
          </cell>
          <cell r="Z36">
            <v>0</v>
          </cell>
          <cell r="AA36" t="str">
            <v>Labo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C37" t="str">
            <v>S:A2</v>
          </cell>
          <cell r="D37" t="str">
            <v>M.Hecini</v>
          </cell>
          <cell r="E37" t="str">
            <v>Mécanique des milieux continus (TD)</v>
          </cell>
          <cell r="F37" t="str">
            <v>G01</v>
          </cell>
          <cell r="G37" t="str">
            <v>S:A2</v>
          </cell>
          <cell r="H37" t="str">
            <v>S:A5</v>
          </cell>
          <cell r="I37" t="str">
            <v>N.Drias</v>
          </cell>
          <cell r="J37" t="str">
            <v>Résistance des matériaux avanc. (TD)</v>
          </cell>
          <cell r="K37" t="str">
            <v>G01</v>
          </cell>
          <cell r="L37" t="str">
            <v>S:A5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S:A2</v>
          </cell>
          <cell r="S37" t="str">
            <v>A.Saadoune</v>
          </cell>
          <cell r="T37" t="str">
            <v>Automatisation des syst. Ind (CRS)</v>
          </cell>
          <cell r="U37">
            <v>0</v>
          </cell>
          <cell r="V37" t="str">
            <v>S:A2</v>
          </cell>
          <cell r="W37" t="str">
            <v>S:A2</v>
          </cell>
          <cell r="X37" t="str">
            <v>N.Drias</v>
          </cell>
          <cell r="Y37" t="str">
            <v>Résistance des matériaux avanc. (CRS)</v>
          </cell>
          <cell r="Z37">
            <v>0</v>
          </cell>
          <cell r="AA37" t="str">
            <v>S:A2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C38" t="str">
            <v>S:A4</v>
          </cell>
          <cell r="D38" t="str">
            <v>N.Drias</v>
          </cell>
          <cell r="E38" t="str">
            <v>Résistance des matériaux avanc. (TD)</v>
          </cell>
          <cell r="F38" t="str">
            <v>G02</v>
          </cell>
          <cell r="G38" t="str">
            <v>S:A4</v>
          </cell>
          <cell r="H38" t="str">
            <v>S:A6</v>
          </cell>
          <cell r="I38" t="str">
            <v>M.Hecini</v>
          </cell>
          <cell r="J38" t="str">
            <v>Mécanique des milieux continus (TD)</v>
          </cell>
          <cell r="K38" t="str">
            <v>G02</v>
          </cell>
          <cell r="L38" t="str">
            <v>S:A6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C39" t="str">
            <v>C3</v>
          </cell>
          <cell r="D39" t="str">
            <v>A.Moummi</v>
          </cell>
          <cell r="E39" t="str">
            <v>Machines thermiques (CRS)</v>
          </cell>
          <cell r="F39">
            <v>0</v>
          </cell>
          <cell r="G39" t="str">
            <v>C3</v>
          </cell>
          <cell r="H39" t="str">
            <v>C2</v>
          </cell>
          <cell r="I39" t="str">
            <v>S.Guerbaii</v>
          </cell>
          <cell r="J39" t="str">
            <v>TP Méthodes numériques</v>
          </cell>
          <cell r="K39" t="str">
            <v>G01</v>
          </cell>
          <cell r="L39" t="str">
            <v>C2</v>
          </cell>
          <cell r="M39">
            <v>0</v>
          </cell>
          <cell r="N39">
            <v>0</v>
          </cell>
          <cell r="O39">
            <v>0</v>
          </cell>
          <cell r="P39" t="str">
            <v>G01</v>
          </cell>
          <cell r="Q39">
            <v>0</v>
          </cell>
          <cell r="R39" t="str">
            <v>Labo</v>
          </cell>
          <cell r="S39">
            <v>0</v>
          </cell>
          <cell r="T39" t="str">
            <v>TP Mésure et instrumentation</v>
          </cell>
          <cell r="U39" t="str">
            <v>G01</v>
          </cell>
          <cell r="V39" t="str">
            <v>Labo</v>
          </cell>
          <cell r="W39" t="str">
            <v>C3</v>
          </cell>
          <cell r="X39" t="str">
            <v>Amphi 4</v>
          </cell>
          <cell r="Y39" t="str">
            <v>Mésure et instrumentation (CRS)</v>
          </cell>
          <cell r="Z39">
            <v>0</v>
          </cell>
          <cell r="AA39" t="str">
            <v>Amphi 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 t="str">
            <v>S:A2</v>
          </cell>
          <cell r="I40" t="str">
            <v>A.Moummi</v>
          </cell>
          <cell r="J40" t="str">
            <v>Machines thermiques (TD)</v>
          </cell>
          <cell r="K40" t="str">
            <v>G02</v>
          </cell>
          <cell r="L40" t="str">
            <v>S:A2</v>
          </cell>
          <cell r="M40" t="str">
            <v>C2</v>
          </cell>
          <cell r="N40" t="str">
            <v>S.Guerbaii</v>
          </cell>
          <cell r="O40" t="str">
            <v>TP Méthodes numériques</v>
          </cell>
          <cell r="P40" t="str">
            <v>G02</v>
          </cell>
          <cell r="Q40" t="str">
            <v>C2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 t="str">
            <v>S:A3</v>
          </cell>
          <cell r="I41" t="str">
            <v>N.Chouchene</v>
          </cell>
          <cell r="J41" t="str">
            <v>Transfert de chaleur et de masse appr (TD)</v>
          </cell>
          <cell r="K41" t="str">
            <v>G03</v>
          </cell>
          <cell r="L41" t="str">
            <v>S:A3</v>
          </cell>
          <cell r="M41" t="str">
            <v>S:A2</v>
          </cell>
          <cell r="N41" t="str">
            <v>A.Moummi</v>
          </cell>
          <cell r="O41" t="str">
            <v>Machines thermiques (TD)</v>
          </cell>
          <cell r="P41" t="str">
            <v>G03</v>
          </cell>
          <cell r="Q41" t="str">
            <v>S:A2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C42" t="str">
            <v>S:A7</v>
          </cell>
          <cell r="D42" t="str">
            <v>H.Bentrah</v>
          </cell>
          <cell r="E42" t="str">
            <v>Electrométallurgies de l'acier et ferroalliages (CRS)</v>
          </cell>
          <cell r="F42">
            <v>0</v>
          </cell>
          <cell r="G42" t="str">
            <v>S:A7</v>
          </cell>
          <cell r="H42" t="str">
            <v>S:A7</v>
          </cell>
          <cell r="I42" t="str">
            <v>H.Bentrah</v>
          </cell>
          <cell r="J42" t="str">
            <v>Electrométallurgies de l'acier et ferroalliages (CRS)</v>
          </cell>
          <cell r="K42">
            <v>0</v>
          </cell>
          <cell r="L42" t="str">
            <v>S:A7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 t="str">
            <v>S:A7</v>
          </cell>
          <cell r="S42" t="str">
            <v>F.Z.Lemadi</v>
          </cell>
          <cell r="T42" t="str">
            <v>Métaux et alliages non ferreux (CRS)</v>
          </cell>
          <cell r="U42">
            <v>0</v>
          </cell>
          <cell r="V42" t="str">
            <v>S:A7</v>
          </cell>
          <cell r="W42" t="str">
            <v>S:A7</v>
          </cell>
          <cell r="X42" t="str">
            <v>F.Z.Lemadi</v>
          </cell>
          <cell r="Y42" t="str">
            <v>TP Métaux et alliages non ferreux</v>
          </cell>
          <cell r="Z42">
            <v>0</v>
          </cell>
          <cell r="AA42" t="str">
            <v>S:A7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C43" t="str">
            <v>S:A14</v>
          </cell>
          <cell r="D43" t="str">
            <v>L.Baci</v>
          </cell>
          <cell r="E43" t="str">
            <v>Bureau des méthodes (CRS)</v>
          </cell>
          <cell r="F43">
            <v>0</v>
          </cell>
          <cell r="G43" t="str">
            <v>S:A14</v>
          </cell>
          <cell r="H43" t="str">
            <v>S:A14</v>
          </cell>
          <cell r="I43" t="str">
            <v>M.N.Amrane</v>
          </cell>
          <cell r="J43" t="str">
            <v>Dynamique des machines tournantes (CRS)</v>
          </cell>
          <cell r="K43">
            <v>0</v>
          </cell>
          <cell r="L43" t="str">
            <v>S:A14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>S:A13</v>
          </cell>
          <cell r="S43" t="str">
            <v>L.Baci</v>
          </cell>
          <cell r="T43" t="str">
            <v>TP Bureau des méthodes</v>
          </cell>
          <cell r="U43" t="str">
            <v>G01</v>
          </cell>
          <cell r="V43" t="str">
            <v>S:A13</v>
          </cell>
          <cell r="W43" t="str">
            <v>C4</v>
          </cell>
          <cell r="X43" t="str">
            <v>L.Sedira</v>
          </cell>
          <cell r="Y43" t="str">
            <v>TP Logiciel de simulation numérique</v>
          </cell>
          <cell r="Z43" t="str">
            <v>G01</v>
          </cell>
          <cell r="AA43" t="str">
            <v>C4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C4</v>
          </cell>
          <cell r="S44" t="str">
            <v>L.Sedira</v>
          </cell>
          <cell r="T44" t="str">
            <v>TP Logiciel de simulation numérique</v>
          </cell>
          <cell r="U44" t="str">
            <v>G02</v>
          </cell>
          <cell r="V44" t="str">
            <v>C4</v>
          </cell>
          <cell r="W44" t="str">
            <v>S:A13</v>
          </cell>
          <cell r="X44" t="str">
            <v>L.Baci</v>
          </cell>
          <cell r="Y44" t="str">
            <v>TP Bureau des méthodes</v>
          </cell>
          <cell r="Z44" t="str">
            <v>G02</v>
          </cell>
          <cell r="AA44" t="str">
            <v>S:A13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C45" t="str">
            <v>S:A5</v>
          </cell>
          <cell r="D45" t="str">
            <v>N.Boultif</v>
          </cell>
          <cell r="E45" t="str">
            <v>Cryogénie (CRS)</v>
          </cell>
          <cell r="F45">
            <v>0</v>
          </cell>
          <cell r="G45" t="str">
            <v>S:A5</v>
          </cell>
          <cell r="H45" t="str">
            <v>Labo</v>
          </cell>
          <cell r="I45" t="str">
            <v>W.Grine</v>
          </cell>
          <cell r="J45" t="str">
            <v>TP Echangeurs de chaleur</v>
          </cell>
          <cell r="K45" t="str">
            <v>G01</v>
          </cell>
          <cell r="L45" t="str">
            <v>Labo</v>
          </cell>
          <cell r="M45" t="str">
            <v>S:A1</v>
          </cell>
          <cell r="N45" t="str">
            <v>N.Boultif</v>
          </cell>
          <cell r="O45" t="str">
            <v>Cryogénie (TD)</v>
          </cell>
          <cell r="P45" t="str">
            <v>G01</v>
          </cell>
          <cell r="Q45" t="str">
            <v>S:A1</v>
          </cell>
          <cell r="R45">
            <v>0</v>
          </cell>
          <cell r="S45">
            <v>0</v>
          </cell>
          <cell r="T45">
            <v>0</v>
          </cell>
          <cell r="U45" t="str">
            <v>G01</v>
          </cell>
          <cell r="V45">
            <v>0</v>
          </cell>
          <cell r="W45" t="str">
            <v>S:A1</v>
          </cell>
          <cell r="X45" t="str">
            <v>M.Zellouf</v>
          </cell>
          <cell r="Y45" t="str">
            <v>CFD et Logiciel (CRS)</v>
          </cell>
          <cell r="Z45">
            <v>0</v>
          </cell>
          <cell r="AA45" t="str">
            <v>S:A1</v>
          </cell>
          <cell r="AB45">
            <v>0</v>
          </cell>
          <cell r="AC45">
            <v>0</v>
          </cell>
          <cell r="AD45">
            <v>0</v>
          </cell>
          <cell r="AE45" t="str">
            <v>G01</v>
          </cell>
          <cell r="AF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 t="str">
            <v>S:A1</v>
          </cell>
          <cell r="I46" t="str">
            <v>N.Boultif</v>
          </cell>
          <cell r="J46" t="str">
            <v>Cryogénie (TD)</v>
          </cell>
          <cell r="K46" t="str">
            <v>G02</v>
          </cell>
          <cell r="L46" t="str">
            <v>S:A1</v>
          </cell>
          <cell r="M46" t="str">
            <v>Labo</v>
          </cell>
          <cell r="N46" t="str">
            <v>W.Grine</v>
          </cell>
          <cell r="O46" t="str">
            <v>TP Echangeurs de chaleur</v>
          </cell>
          <cell r="P46" t="str">
            <v>G02</v>
          </cell>
          <cell r="Q46" t="str">
            <v>Labo</v>
          </cell>
          <cell r="R46">
            <v>0</v>
          </cell>
          <cell r="S46">
            <v>0</v>
          </cell>
          <cell r="T46">
            <v>0</v>
          </cell>
          <cell r="U46" t="str">
            <v>G02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 t="str">
            <v>C4</v>
          </cell>
          <cell r="AC46" t="str">
            <v>M.Zellouf</v>
          </cell>
          <cell r="AD46" t="str">
            <v xml:space="preserve"> TP CFD et Logiciel</v>
          </cell>
          <cell r="AE46" t="str">
            <v>G02</v>
          </cell>
          <cell r="AF46" t="str">
            <v>C4</v>
          </cell>
        </row>
        <row r="47">
          <cell r="C47" t="str">
            <v>Amphi 4</v>
          </cell>
          <cell r="D47" t="str">
            <v>N.Remili</v>
          </cell>
          <cell r="E47" t="str">
            <v>Probabilités et statistiques (CRS)</v>
          </cell>
          <cell r="F47">
            <v>0</v>
          </cell>
          <cell r="G47" t="str">
            <v>Amphi 4</v>
          </cell>
          <cell r="H47" t="str">
            <v>S:A8</v>
          </cell>
          <cell r="I47" t="str">
            <v>Y.Djebloune</v>
          </cell>
          <cell r="J47" t="str">
            <v>Ondes et vibrations (TD)</v>
          </cell>
          <cell r="K47" t="str">
            <v>MET</v>
          </cell>
          <cell r="L47" t="str">
            <v>S:A8</v>
          </cell>
          <cell r="M47" t="str">
            <v>S:A8</v>
          </cell>
          <cell r="N47" t="str">
            <v>K.Zeghdoudi</v>
          </cell>
          <cell r="O47" t="str">
            <v>Mathématique 3 (TD)</v>
          </cell>
          <cell r="P47" t="str">
            <v>MET</v>
          </cell>
          <cell r="Q47" t="str">
            <v>S:A8</v>
          </cell>
          <cell r="R47">
            <v>0</v>
          </cell>
          <cell r="S47">
            <v>0</v>
          </cell>
          <cell r="T47">
            <v>0</v>
          </cell>
          <cell r="U47" t="str">
            <v>MET</v>
          </cell>
          <cell r="V47">
            <v>0</v>
          </cell>
          <cell r="W47" t="str">
            <v>S:A8</v>
          </cell>
          <cell r="X47">
            <v>0</v>
          </cell>
          <cell r="Y47">
            <v>0</v>
          </cell>
          <cell r="Z47" t="str">
            <v>MET</v>
          </cell>
          <cell r="AA47" t="str">
            <v>S:A8</v>
          </cell>
          <cell r="AB47">
            <v>0</v>
          </cell>
          <cell r="AC47">
            <v>0</v>
          </cell>
          <cell r="AD47">
            <v>0</v>
          </cell>
          <cell r="AE47" t="str">
            <v>MET</v>
          </cell>
          <cell r="AF47">
            <v>0</v>
          </cell>
        </row>
        <row r="48">
          <cell r="C48" t="str">
            <v>Amphi 4</v>
          </cell>
          <cell r="D48" t="str">
            <v>N.Remili</v>
          </cell>
          <cell r="E48" t="str">
            <v>Probabilités et statistiques (CRS)</v>
          </cell>
          <cell r="F48">
            <v>0</v>
          </cell>
          <cell r="G48" t="str">
            <v>Amphi 4</v>
          </cell>
          <cell r="H48" t="str">
            <v>S:A9</v>
          </cell>
          <cell r="I48" t="str">
            <v>K.Zeghdoudi</v>
          </cell>
          <cell r="J48" t="str">
            <v>Mathématique 3 (TD)</v>
          </cell>
          <cell r="K48" t="str">
            <v>G01</v>
          </cell>
          <cell r="L48" t="str">
            <v>S:A9</v>
          </cell>
          <cell r="M48" t="str">
            <v>S:A9</v>
          </cell>
          <cell r="N48" t="str">
            <v>N.Remili</v>
          </cell>
          <cell r="O48" t="str">
            <v>Probabilités et statistiques (TD)</v>
          </cell>
          <cell r="P48" t="str">
            <v>G01</v>
          </cell>
          <cell r="Q48" t="str">
            <v>S:A9</v>
          </cell>
          <cell r="R48">
            <v>0</v>
          </cell>
          <cell r="S48">
            <v>0</v>
          </cell>
          <cell r="T48">
            <v>0</v>
          </cell>
          <cell r="U48" t="str">
            <v>G01</v>
          </cell>
          <cell r="V48">
            <v>0</v>
          </cell>
          <cell r="W48" t="str">
            <v>S:A9</v>
          </cell>
          <cell r="X48" t="str">
            <v>Y.Djebloune</v>
          </cell>
          <cell r="Y48" t="str">
            <v>Ondes et vibrations (TD)</v>
          </cell>
          <cell r="Z48" t="str">
            <v>G01</v>
          </cell>
          <cell r="AA48" t="str">
            <v>S:A9</v>
          </cell>
          <cell r="AB48">
            <v>0</v>
          </cell>
          <cell r="AC48">
            <v>0</v>
          </cell>
          <cell r="AD48">
            <v>0</v>
          </cell>
          <cell r="AE48" t="str">
            <v>G01</v>
          </cell>
          <cell r="AF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 t="str">
            <v>Labo</v>
          </cell>
          <cell r="I49" t="str">
            <v>F.Chouia</v>
          </cell>
          <cell r="J49" t="str">
            <v>TP Ondes et vibrations</v>
          </cell>
          <cell r="K49" t="str">
            <v>G02</v>
          </cell>
          <cell r="L49" t="str">
            <v>Labo</v>
          </cell>
          <cell r="M49" t="str">
            <v>Labo</v>
          </cell>
          <cell r="N49" t="str">
            <v>F.Chouia</v>
          </cell>
          <cell r="O49" t="str">
            <v>TP Ondes et vibrations</v>
          </cell>
          <cell r="P49" t="str">
            <v>G02</v>
          </cell>
          <cell r="Q49" t="str">
            <v>Labo</v>
          </cell>
          <cell r="R49">
            <v>0</v>
          </cell>
          <cell r="S49">
            <v>0</v>
          </cell>
          <cell r="T49">
            <v>0</v>
          </cell>
          <cell r="U49" t="str">
            <v>G02</v>
          </cell>
          <cell r="V49">
            <v>0</v>
          </cell>
          <cell r="W49" t="str">
            <v>S:A10</v>
          </cell>
          <cell r="X49" t="str">
            <v>T.Masri</v>
          </cell>
          <cell r="Y49" t="str">
            <v>Mécanique rationnelle (TD)</v>
          </cell>
          <cell r="Z49" t="str">
            <v>G02</v>
          </cell>
          <cell r="AA49" t="str">
            <v>S:A10</v>
          </cell>
          <cell r="AB49">
            <v>0</v>
          </cell>
          <cell r="AC49">
            <v>0</v>
          </cell>
          <cell r="AD49">
            <v>0</v>
          </cell>
          <cell r="AE49" t="str">
            <v>G02</v>
          </cell>
          <cell r="AF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 t="str">
            <v>S:A11</v>
          </cell>
          <cell r="I50" t="str">
            <v>N.Remili</v>
          </cell>
          <cell r="J50" t="str">
            <v>Probabilités et statistiques (TD)</v>
          </cell>
          <cell r="K50" t="str">
            <v>G03</v>
          </cell>
          <cell r="L50" t="str">
            <v>S:A11</v>
          </cell>
          <cell r="M50">
            <v>0</v>
          </cell>
          <cell r="N50">
            <v>0</v>
          </cell>
          <cell r="O50">
            <v>0</v>
          </cell>
          <cell r="P50" t="str">
            <v>G03</v>
          </cell>
          <cell r="Q50">
            <v>0</v>
          </cell>
          <cell r="R50" t="str">
            <v>S:A11</v>
          </cell>
          <cell r="S50" t="str">
            <v>T.Masri</v>
          </cell>
          <cell r="T50" t="str">
            <v>Mécanique rationnelle (TD)</v>
          </cell>
          <cell r="U50" t="str">
            <v>G03</v>
          </cell>
          <cell r="V50" t="str">
            <v>S:A11</v>
          </cell>
          <cell r="W50" t="str">
            <v>Labo</v>
          </cell>
          <cell r="X50" t="str">
            <v>F.Chouia</v>
          </cell>
          <cell r="Y50" t="str">
            <v>TP Ondes et vibrations</v>
          </cell>
          <cell r="Z50" t="str">
            <v>G03</v>
          </cell>
          <cell r="AA50" t="str">
            <v>Labo</v>
          </cell>
          <cell r="AB50" t="str">
            <v>Labo</v>
          </cell>
          <cell r="AC50" t="str">
            <v>F.Chouia</v>
          </cell>
          <cell r="AD50" t="str">
            <v>TP Ondes et vibrations</v>
          </cell>
          <cell r="AE50" t="str">
            <v>G03</v>
          </cell>
          <cell r="AF50" t="str">
            <v>Labo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C52" t="str">
            <v>S:A5</v>
          </cell>
          <cell r="D52" t="str">
            <v>M.Zellouf</v>
          </cell>
          <cell r="E52" t="str">
            <v>Transfert de chaleur et de masse (CRS)</v>
          </cell>
          <cell r="F52">
            <v>0</v>
          </cell>
          <cell r="G52" t="str">
            <v>S:A5</v>
          </cell>
          <cell r="H52" t="str">
            <v>S:A5</v>
          </cell>
          <cell r="I52" t="str">
            <v>M.Zellouf</v>
          </cell>
          <cell r="J52" t="str">
            <v>Transfert de chaleur et de masse (TD)</v>
          </cell>
          <cell r="K52">
            <v>0</v>
          </cell>
          <cell r="L52" t="str">
            <v>S:A5</v>
          </cell>
          <cell r="M52">
            <v>0</v>
          </cell>
          <cell r="N52" t="str">
            <v>M.Zellouf</v>
          </cell>
          <cell r="O52" t="str">
            <v>TP Transfert de chaleur et de masse</v>
          </cell>
          <cell r="P52" t="str">
            <v>Labo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 t="str">
            <v>Labo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C53" t="str">
            <v>S:A1</v>
          </cell>
          <cell r="D53" t="str">
            <v>M.Benmachiche</v>
          </cell>
          <cell r="E53" t="str">
            <v>Construction mécanique 1 (CRS)</v>
          </cell>
          <cell r="F53">
            <v>0</v>
          </cell>
          <cell r="G53" t="str">
            <v>S:A1</v>
          </cell>
          <cell r="H53" t="str">
            <v>S:A1</v>
          </cell>
          <cell r="I53" t="str">
            <v>B.Guerira</v>
          </cell>
          <cell r="J53" t="str">
            <v>Mécanique analytique (TD)</v>
          </cell>
          <cell r="K53" t="str">
            <v>G01</v>
          </cell>
          <cell r="L53" t="str">
            <v>S:A1</v>
          </cell>
          <cell r="M53">
            <v>0</v>
          </cell>
          <cell r="N53">
            <v>0</v>
          </cell>
          <cell r="O53">
            <v>0</v>
          </cell>
          <cell r="P53" t="str">
            <v>G01</v>
          </cell>
          <cell r="Q53">
            <v>0</v>
          </cell>
          <cell r="R53" t="str">
            <v>Amphi 4</v>
          </cell>
          <cell r="S53" t="str">
            <v>N.Moummi</v>
          </cell>
          <cell r="T53" t="str">
            <v>Environement et dev. Durable</v>
          </cell>
          <cell r="U53">
            <v>0</v>
          </cell>
          <cell r="V53" t="str">
            <v>Amphi 4</v>
          </cell>
          <cell r="W53" t="str">
            <v>S:A1</v>
          </cell>
          <cell r="X53" t="str">
            <v>M.Benmachiche</v>
          </cell>
          <cell r="Y53" t="str">
            <v>Construction mécanique 1 (TD)</v>
          </cell>
          <cell r="Z53" t="str">
            <v>G01</v>
          </cell>
          <cell r="AA53" t="str">
            <v>S:A1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 t="str">
            <v>S:A2</v>
          </cell>
          <cell r="I54" t="str">
            <v>M.Benmachiche</v>
          </cell>
          <cell r="J54" t="str">
            <v>Construction mécanique 1 (TD)</v>
          </cell>
          <cell r="K54" t="str">
            <v>G02</v>
          </cell>
          <cell r="L54" t="str">
            <v>S:A2</v>
          </cell>
          <cell r="M54">
            <v>0</v>
          </cell>
          <cell r="N54">
            <v>0</v>
          </cell>
          <cell r="O54">
            <v>0</v>
          </cell>
          <cell r="P54" t="str">
            <v>G02</v>
          </cell>
          <cell r="Q54">
            <v>0</v>
          </cell>
          <cell r="R54">
            <v>0</v>
          </cell>
          <cell r="S54" t="str">
            <v>N.Moummi</v>
          </cell>
          <cell r="T54" t="str">
            <v>Environement et dev. Durable</v>
          </cell>
          <cell r="U54">
            <v>0</v>
          </cell>
          <cell r="V54">
            <v>0</v>
          </cell>
          <cell r="W54" t="str">
            <v>S:A2</v>
          </cell>
          <cell r="X54" t="str">
            <v>B.Guerira</v>
          </cell>
          <cell r="Y54" t="str">
            <v>Mécanique analytique (TD)</v>
          </cell>
          <cell r="Z54" t="str">
            <v>G02</v>
          </cell>
          <cell r="AA54" t="str">
            <v>S:A2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C55" t="str">
            <v>S:A8</v>
          </cell>
          <cell r="D55" t="str">
            <v>K.Aoues</v>
          </cell>
          <cell r="E55" t="str">
            <v>Conversion d'energie (CRS)</v>
          </cell>
          <cell r="F55">
            <v>0</v>
          </cell>
          <cell r="G55" t="str">
            <v>S:A8</v>
          </cell>
          <cell r="H55" t="str">
            <v>S:A8</v>
          </cell>
          <cell r="I55" t="str">
            <v>A.Mabrouk</v>
          </cell>
          <cell r="J55" t="str">
            <v>Mesures et instrumentation (CRS)</v>
          </cell>
          <cell r="K55">
            <v>0</v>
          </cell>
          <cell r="L55" t="str">
            <v>S:A8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 t="str">
            <v>N.Moummi</v>
          </cell>
          <cell r="T55" t="str">
            <v>Environement et dev. Durable</v>
          </cell>
          <cell r="U55">
            <v>0</v>
          </cell>
          <cell r="V55">
            <v>0</v>
          </cell>
          <cell r="W55" t="str">
            <v>Labo</v>
          </cell>
          <cell r="X55" t="str">
            <v>A.Mabrouk</v>
          </cell>
          <cell r="Y55" t="str">
            <v>TP Mesures et instrumentation</v>
          </cell>
          <cell r="Z55" t="str">
            <v>G01</v>
          </cell>
          <cell r="AA55" t="str">
            <v>Labo</v>
          </cell>
          <cell r="AB55" t="str">
            <v>Labo</v>
          </cell>
          <cell r="AC55" t="str">
            <v>A.Aliouali</v>
          </cell>
          <cell r="AD55" t="str">
            <v>TP Turbomachine 1</v>
          </cell>
          <cell r="AE55" t="str">
            <v>G01</v>
          </cell>
          <cell r="AF55" t="str">
            <v>Labo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 t="str">
            <v>N.Moummi</v>
          </cell>
          <cell r="T56" t="str">
            <v>Environement et dev. Durable</v>
          </cell>
          <cell r="U56">
            <v>0</v>
          </cell>
          <cell r="V56">
            <v>0</v>
          </cell>
          <cell r="W56" t="str">
            <v>Labo</v>
          </cell>
          <cell r="X56" t="str">
            <v>A.Aliouali</v>
          </cell>
          <cell r="Y56" t="str">
            <v>TP Turbomachine 1</v>
          </cell>
          <cell r="Z56" t="str">
            <v>G02</v>
          </cell>
          <cell r="AA56" t="str">
            <v>Labo</v>
          </cell>
          <cell r="AB56" t="str">
            <v>Labo</v>
          </cell>
          <cell r="AC56" t="str">
            <v>A.Mabrouk</v>
          </cell>
          <cell r="AD56" t="str">
            <v>TP Mesures et instrumentation</v>
          </cell>
          <cell r="AE56" t="str">
            <v>G02</v>
          </cell>
          <cell r="AF56" t="str">
            <v>Labo</v>
          </cell>
        </row>
        <row r="57">
          <cell r="C57" t="str">
            <v>S:A6</v>
          </cell>
          <cell r="D57" t="str">
            <v>Z.Boumerzoug</v>
          </cell>
          <cell r="E57" t="str">
            <v>Transformation de phases (CRS)</v>
          </cell>
          <cell r="F57">
            <v>0</v>
          </cell>
          <cell r="G57" t="str">
            <v>S:A6</v>
          </cell>
          <cell r="H57" t="str">
            <v>S:A6</v>
          </cell>
          <cell r="I57" t="str">
            <v>Z.Boumerzoug</v>
          </cell>
          <cell r="J57" t="str">
            <v>Transformation de phases (TD)</v>
          </cell>
          <cell r="K57">
            <v>0</v>
          </cell>
          <cell r="L57" t="str">
            <v>S:A6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 t="str">
            <v>S:A6</v>
          </cell>
          <cell r="S57" t="str">
            <v>A.Beggar</v>
          </cell>
          <cell r="T57" t="str">
            <v>Théorie des processus métal. (CRS)</v>
          </cell>
          <cell r="U57">
            <v>0</v>
          </cell>
          <cell r="V57" t="str">
            <v>S:A6</v>
          </cell>
          <cell r="W57" t="str">
            <v>C2</v>
          </cell>
          <cell r="X57" t="str">
            <v>A.Beggar</v>
          </cell>
          <cell r="Y57" t="str">
            <v>TP Théorie des processus métal.</v>
          </cell>
          <cell r="Z57">
            <v>0</v>
          </cell>
          <cell r="AA57" t="str">
            <v>C2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C58" t="str">
            <v>S:A2</v>
          </cell>
          <cell r="D58" t="str">
            <v>A.Benarfaoui</v>
          </cell>
          <cell r="E58" t="str">
            <v>Moteur à combustion interne (CRS)</v>
          </cell>
          <cell r="F58">
            <v>0</v>
          </cell>
          <cell r="G58" t="str">
            <v>S:A2</v>
          </cell>
          <cell r="H58" t="str">
            <v>C4</v>
          </cell>
          <cell r="I58" t="str">
            <v>A.Saadoune</v>
          </cell>
          <cell r="J58" t="str">
            <v>TP Automatisation des syst. Ind</v>
          </cell>
          <cell r="K58" t="str">
            <v>G01</v>
          </cell>
          <cell r="L58" t="str">
            <v>C4</v>
          </cell>
          <cell r="M58">
            <v>0</v>
          </cell>
          <cell r="N58">
            <v>0</v>
          </cell>
          <cell r="O58">
            <v>0</v>
          </cell>
          <cell r="P58" t="str">
            <v>G01</v>
          </cell>
          <cell r="Q58">
            <v>0</v>
          </cell>
          <cell r="R58" t="str">
            <v>S:A1</v>
          </cell>
          <cell r="S58" t="str">
            <v>A.Benarfaoui</v>
          </cell>
          <cell r="T58" t="str">
            <v>Moteur à combustion interne (TD)</v>
          </cell>
          <cell r="U58" t="str">
            <v>G01</v>
          </cell>
          <cell r="V58" t="str">
            <v>S:A1</v>
          </cell>
          <cell r="W58" t="str">
            <v>S:01</v>
          </cell>
          <cell r="X58" t="str">
            <v>A.Benchabane</v>
          </cell>
          <cell r="Y58" t="str">
            <v>Mécanique des fluides App. (TD)</v>
          </cell>
          <cell r="Z58" t="str">
            <v>G01</v>
          </cell>
          <cell r="AA58" t="str">
            <v>S:01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 t="str">
            <v>Labo</v>
          </cell>
          <cell r="I59" t="str">
            <v>D.Mouhamedi</v>
          </cell>
          <cell r="J59" t="str">
            <v xml:space="preserve">TP Technique de fabrication Conv. Et Avanc. </v>
          </cell>
          <cell r="K59" t="str">
            <v>G02</v>
          </cell>
          <cell r="L59" t="str">
            <v>Labo</v>
          </cell>
          <cell r="M59" t="str">
            <v>C4</v>
          </cell>
          <cell r="N59" t="str">
            <v>A.Saadoune</v>
          </cell>
          <cell r="O59" t="str">
            <v>TP Automatisation des syst. Ind</v>
          </cell>
          <cell r="P59" t="str">
            <v>G02</v>
          </cell>
          <cell r="Q59" t="str">
            <v>C4</v>
          </cell>
          <cell r="R59">
            <v>0</v>
          </cell>
          <cell r="S59">
            <v>0</v>
          </cell>
          <cell r="T59">
            <v>0</v>
          </cell>
          <cell r="U59" t="str">
            <v>G02</v>
          </cell>
          <cell r="V59">
            <v>0</v>
          </cell>
          <cell r="W59" t="str">
            <v>S:02</v>
          </cell>
          <cell r="X59" t="str">
            <v>A.Benarfaoui</v>
          </cell>
          <cell r="Y59" t="str">
            <v>Moteur à combustion interne (TD)</v>
          </cell>
          <cell r="Z59" t="str">
            <v>G02</v>
          </cell>
          <cell r="AA59" t="str">
            <v>S:02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C60" t="str">
            <v>Amphi 2</v>
          </cell>
          <cell r="D60" t="str">
            <v>S.Guerbaii</v>
          </cell>
          <cell r="E60" t="str">
            <v>Méthodes numériques (CRS)</v>
          </cell>
          <cell r="F60">
            <v>0</v>
          </cell>
          <cell r="G60" t="str">
            <v>Amphi 2</v>
          </cell>
          <cell r="H60" t="str">
            <v>Amphi 4</v>
          </cell>
          <cell r="I60" t="str">
            <v>C.Mahboub</v>
          </cell>
          <cell r="J60" t="str">
            <v>Mécanique des fluides appr (CRS)</v>
          </cell>
          <cell r="K60">
            <v>0</v>
          </cell>
          <cell r="L60" t="str">
            <v>Amphi 4</v>
          </cell>
          <cell r="M60" t="str">
            <v>S:A3</v>
          </cell>
          <cell r="N60" t="str">
            <v>A.Moummi</v>
          </cell>
          <cell r="O60" t="str">
            <v>Machines thermiques (TD)</v>
          </cell>
          <cell r="P60" t="str">
            <v>G01</v>
          </cell>
          <cell r="Q60" t="str">
            <v>S:A3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 t="str">
            <v>Labo</v>
          </cell>
          <cell r="X60" t="str">
            <v>F.Chabane</v>
          </cell>
          <cell r="Y60" t="str">
            <v>TP MDF</v>
          </cell>
          <cell r="Z60" t="str">
            <v>G01</v>
          </cell>
          <cell r="AA60" t="str">
            <v>Labo</v>
          </cell>
          <cell r="AB60">
            <v>0</v>
          </cell>
          <cell r="AC60">
            <v>0</v>
          </cell>
          <cell r="AD60">
            <v>0</v>
          </cell>
          <cell r="AE60" t="str">
            <v>G01</v>
          </cell>
          <cell r="AF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 t="str">
            <v>G02</v>
          </cell>
          <cell r="Q61">
            <v>0</v>
          </cell>
          <cell r="R61" t="str">
            <v>Labo</v>
          </cell>
          <cell r="S61" t="str">
            <v>F.Chabane</v>
          </cell>
          <cell r="T61" t="str">
            <v>TP MDF</v>
          </cell>
          <cell r="U61" t="str">
            <v>G02</v>
          </cell>
          <cell r="V61" t="str">
            <v>Labo</v>
          </cell>
          <cell r="W61" t="str">
            <v>S:A3</v>
          </cell>
          <cell r="X61" t="str">
            <v>C.Mahboub</v>
          </cell>
          <cell r="Y61" t="str">
            <v>Méthode numériques (TD)</v>
          </cell>
          <cell r="Z61" t="str">
            <v>G02</v>
          </cell>
          <cell r="AA61" t="str">
            <v>S:A3</v>
          </cell>
          <cell r="AB61">
            <v>0</v>
          </cell>
          <cell r="AC61">
            <v>0</v>
          </cell>
          <cell r="AD61">
            <v>0</v>
          </cell>
          <cell r="AE61" t="str">
            <v>G02</v>
          </cell>
          <cell r="AF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S:A4</v>
          </cell>
          <cell r="N62" t="str">
            <v>C.Mahboub</v>
          </cell>
          <cell r="O62" t="str">
            <v>Mécanique des fluides appr (TD)</v>
          </cell>
          <cell r="P62" t="str">
            <v>G03</v>
          </cell>
          <cell r="Q62" t="str">
            <v>S:A4</v>
          </cell>
          <cell r="R62">
            <v>0</v>
          </cell>
          <cell r="S62">
            <v>0</v>
          </cell>
          <cell r="T62">
            <v>0</v>
          </cell>
          <cell r="U62" t="str">
            <v>G03</v>
          </cell>
          <cell r="V62">
            <v>0</v>
          </cell>
          <cell r="W62" t="str">
            <v>Labo</v>
          </cell>
          <cell r="X62" t="str">
            <v>W.Grine</v>
          </cell>
          <cell r="Y62" t="str">
            <v>TP Machines thermiques</v>
          </cell>
          <cell r="Z62" t="str">
            <v>G03</v>
          </cell>
          <cell r="AA62" t="str">
            <v>Labo</v>
          </cell>
          <cell r="AB62" t="str">
            <v>Labo</v>
          </cell>
          <cell r="AC62" t="str">
            <v>F.Chabane</v>
          </cell>
          <cell r="AD62" t="str">
            <v>TP MDF</v>
          </cell>
          <cell r="AE62" t="str">
            <v>G03</v>
          </cell>
          <cell r="AF62" t="str">
            <v>Labo</v>
          </cell>
        </row>
        <row r="63">
          <cell r="C63" t="str">
            <v>S:A7</v>
          </cell>
          <cell r="D63" t="str">
            <v>S.Messaoudi</v>
          </cell>
          <cell r="E63" t="str">
            <v>Mise en forme des métaux (CRS)</v>
          </cell>
          <cell r="F63">
            <v>0</v>
          </cell>
          <cell r="G63" t="str">
            <v>S:A7</v>
          </cell>
          <cell r="H63" t="str">
            <v>S:A7</v>
          </cell>
          <cell r="I63" t="str">
            <v>H.Bentrah</v>
          </cell>
          <cell r="J63" t="str">
            <v>Electrométallurgies de l'acier et ferroalliages (TD)</v>
          </cell>
          <cell r="K63">
            <v>0</v>
          </cell>
          <cell r="L63" t="str">
            <v>S:A7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C3</v>
          </cell>
          <cell r="S63" t="str">
            <v>A.Benchabane</v>
          </cell>
          <cell r="T63" t="str">
            <v>Recherche doc. Et concept Mémoire</v>
          </cell>
          <cell r="U63">
            <v>0</v>
          </cell>
          <cell r="V63" t="str">
            <v>C3</v>
          </cell>
          <cell r="W63" t="str">
            <v>Labo</v>
          </cell>
          <cell r="X63" t="str">
            <v>M.Djellab</v>
          </cell>
          <cell r="Y63" t="str">
            <v>TP Métallurgie de soudage</v>
          </cell>
          <cell r="Z63">
            <v>0</v>
          </cell>
          <cell r="AA63" t="str">
            <v>Labo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C64" t="str">
            <v>S:A13</v>
          </cell>
          <cell r="D64" t="str">
            <v>N.Chouchene</v>
          </cell>
          <cell r="E64" t="str">
            <v>TP Turbomachines</v>
          </cell>
          <cell r="F64">
            <v>0</v>
          </cell>
          <cell r="G64" t="str">
            <v>S:A13</v>
          </cell>
          <cell r="H64" t="str">
            <v>S:A13</v>
          </cell>
          <cell r="I64" t="str">
            <v>M.N.Amrane</v>
          </cell>
          <cell r="J64" t="str">
            <v>Dynamique des machines tournantes (TD)</v>
          </cell>
          <cell r="K64">
            <v>0</v>
          </cell>
          <cell r="L64" t="str">
            <v>S:A13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 t="str">
            <v>A.Benchabane</v>
          </cell>
          <cell r="T64" t="str">
            <v>Recherche doc. Et concept Mémoire</v>
          </cell>
          <cell r="U64">
            <v>0</v>
          </cell>
          <cell r="V64">
            <v>0</v>
          </cell>
          <cell r="W64" t="str">
            <v>S:A13</v>
          </cell>
          <cell r="X64" t="str">
            <v>N.Chouchene</v>
          </cell>
          <cell r="Y64" t="str">
            <v>Turbomachine (CRS)</v>
          </cell>
          <cell r="Z64">
            <v>0</v>
          </cell>
          <cell r="AA64" t="str">
            <v>S:A13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C65" t="str">
            <v>S:A14</v>
          </cell>
          <cell r="D65" t="str">
            <v>M.N.Amrane</v>
          </cell>
          <cell r="E65" t="str">
            <v>Dynamique des machines tournantes (TD)</v>
          </cell>
          <cell r="F65">
            <v>0</v>
          </cell>
          <cell r="G65" t="str">
            <v>S:A14</v>
          </cell>
          <cell r="H65" t="str">
            <v>S:A14</v>
          </cell>
          <cell r="I65" t="str">
            <v>N.Chouchene</v>
          </cell>
          <cell r="J65" t="str">
            <v xml:space="preserve">TP Turbomachines </v>
          </cell>
          <cell r="K65">
            <v>0</v>
          </cell>
          <cell r="L65" t="str">
            <v>S:A14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A.Benchabane</v>
          </cell>
          <cell r="T65" t="str">
            <v>Recherche doc. Et concept Mémoire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C66" t="str">
            <v>S:A3</v>
          </cell>
          <cell r="D66" t="str">
            <v>A.Moummi</v>
          </cell>
          <cell r="E66" t="str">
            <v>Echangeurs de chaleur (CRS)</v>
          </cell>
          <cell r="F66">
            <v>0</v>
          </cell>
          <cell r="G66" t="str">
            <v>S:A3</v>
          </cell>
          <cell r="H66" t="str">
            <v>S:A3</v>
          </cell>
          <cell r="I66" t="str">
            <v>A.Moummi</v>
          </cell>
          <cell r="J66" t="str">
            <v>Echangeurs de chaleur (TD)</v>
          </cell>
          <cell r="K66" t="str">
            <v>G01</v>
          </cell>
          <cell r="L66" t="str">
            <v>S:A3</v>
          </cell>
          <cell r="M66">
            <v>0</v>
          </cell>
          <cell r="N66">
            <v>0</v>
          </cell>
          <cell r="O66">
            <v>0</v>
          </cell>
          <cell r="P66" t="str">
            <v>G01</v>
          </cell>
          <cell r="Q66">
            <v>0</v>
          </cell>
          <cell r="R66">
            <v>0</v>
          </cell>
          <cell r="S66" t="str">
            <v>A.Benchabane</v>
          </cell>
          <cell r="T66" t="str">
            <v>Recherche doc. Et concept Mémoire</v>
          </cell>
          <cell r="U66">
            <v>0</v>
          </cell>
          <cell r="V66">
            <v>0</v>
          </cell>
          <cell r="W66" t="str">
            <v>C4</v>
          </cell>
          <cell r="X66" t="str">
            <v>M.Zellouf</v>
          </cell>
          <cell r="Y66" t="str">
            <v xml:space="preserve"> TP CFD et Logiciel</v>
          </cell>
          <cell r="Z66" t="str">
            <v>G01</v>
          </cell>
          <cell r="AA66" t="str">
            <v>C4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 t="str">
            <v>C2</v>
          </cell>
          <cell r="I67" t="str">
            <v>S.Guerbaii</v>
          </cell>
          <cell r="J67" t="str">
            <v>TP Optimisation</v>
          </cell>
          <cell r="K67" t="str">
            <v>G02</v>
          </cell>
          <cell r="L67" t="str">
            <v>C2</v>
          </cell>
          <cell r="M67">
            <v>0</v>
          </cell>
          <cell r="N67">
            <v>0</v>
          </cell>
          <cell r="O67">
            <v>0</v>
          </cell>
          <cell r="P67" t="str">
            <v>G02</v>
          </cell>
          <cell r="Q67">
            <v>0</v>
          </cell>
          <cell r="R67">
            <v>0</v>
          </cell>
          <cell r="S67" t="str">
            <v>A.Benchabane</v>
          </cell>
          <cell r="T67" t="str">
            <v>Recherche doc. Et concept Mémoire</v>
          </cell>
          <cell r="U67">
            <v>0</v>
          </cell>
          <cell r="V67">
            <v>0</v>
          </cell>
          <cell r="W67" t="str">
            <v>S:A4</v>
          </cell>
          <cell r="X67" t="str">
            <v>A.Moummi</v>
          </cell>
          <cell r="Y67" t="str">
            <v>Echangeurs de chaleur (TD)</v>
          </cell>
          <cell r="Z67" t="str">
            <v>G02</v>
          </cell>
          <cell r="AA67" t="str">
            <v>S:A4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C68" t="str">
            <v>Amphi 4</v>
          </cell>
          <cell r="D68" t="str">
            <v>K.Zeghdoudi</v>
          </cell>
          <cell r="E68" t="str">
            <v>Mathématique 3 (CRS)</v>
          </cell>
          <cell r="F68">
            <v>0</v>
          </cell>
          <cell r="G68" t="str">
            <v>Amphi 4</v>
          </cell>
          <cell r="H68" t="str">
            <v>Amphi 4</v>
          </cell>
          <cell r="I68" t="str">
            <v>T.Masri</v>
          </cell>
          <cell r="J68" t="str">
            <v>Mécanique rationnelle (CRS)</v>
          </cell>
          <cell r="K68">
            <v>0</v>
          </cell>
          <cell r="L68" t="str">
            <v>Amphi 4</v>
          </cell>
          <cell r="M68" t="str">
            <v>S:A8</v>
          </cell>
          <cell r="N68" t="str">
            <v>N.Remili</v>
          </cell>
          <cell r="O68" t="str">
            <v>Probabilités et statistiques (TD)</v>
          </cell>
          <cell r="P68" t="str">
            <v>MET</v>
          </cell>
          <cell r="Q68" t="str">
            <v>S:A8</v>
          </cell>
          <cell r="R68">
            <v>0</v>
          </cell>
          <cell r="S68">
            <v>0</v>
          </cell>
          <cell r="T68">
            <v>0</v>
          </cell>
          <cell r="U68" t="str">
            <v>MET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 t="str">
            <v>MET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 t="str">
            <v>MET</v>
          </cell>
          <cell r="AF68">
            <v>0</v>
          </cell>
        </row>
        <row r="69">
          <cell r="C69" t="str">
            <v>Amphi 4</v>
          </cell>
          <cell r="D69" t="str">
            <v>K.Zeghdoudi</v>
          </cell>
          <cell r="E69" t="str">
            <v>Mathématique 3 (CRS)</v>
          </cell>
          <cell r="F69">
            <v>0</v>
          </cell>
          <cell r="G69" t="str">
            <v>Amphi 4</v>
          </cell>
          <cell r="H69" t="str">
            <v>Amphi 4</v>
          </cell>
          <cell r="I69" t="str">
            <v>T.Masri</v>
          </cell>
          <cell r="J69" t="str">
            <v>Mécanique rationnelle (CRS)</v>
          </cell>
          <cell r="K69">
            <v>0</v>
          </cell>
          <cell r="L69" t="str">
            <v>Amphi 4</v>
          </cell>
          <cell r="M69" t="str">
            <v>S:A9</v>
          </cell>
          <cell r="N69" t="str">
            <v>D.Mouhamedi</v>
          </cell>
          <cell r="O69" t="str">
            <v>Mécanique rationnelle (TD)</v>
          </cell>
          <cell r="P69" t="str">
            <v>G01</v>
          </cell>
          <cell r="Q69" t="str">
            <v>S:A9</v>
          </cell>
          <cell r="R69">
            <v>0</v>
          </cell>
          <cell r="S69">
            <v>0</v>
          </cell>
          <cell r="T69">
            <v>0</v>
          </cell>
          <cell r="U69" t="str">
            <v>G01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 t="str">
            <v>G01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 t="str">
            <v>G01</v>
          </cell>
          <cell r="A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 t="str">
            <v>G02</v>
          </cell>
          <cell r="Q70">
            <v>0</v>
          </cell>
          <cell r="R70" t="str">
            <v>S:A8</v>
          </cell>
          <cell r="S70" t="str">
            <v>N.Remili</v>
          </cell>
          <cell r="T70" t="str">
            <v>Probabilités et statistiques (TD)</v>
          </cell>
          <cell r="U70" t="str">
            <v>G02</v>
          </cell>
          <cell r="V70" t="str">
            <v>S:A8</v>
          </cell>
          <cell r="W70" t="str">
            <v>S:A10</v>
          </cell>
          <cell r="X70" t="str">
            <v>Y.Djebloune</v>
          </cell>
          <cell r="Y70" t="str">
            <v>Ondes et vibrations (TD)</v>
          </cell>
          <cell r="Z70" t="str">
            <v>G02</v>
          </cell>
          <cell r="AA70" t="str">
            <v>S:A10</v>
          </cell>
          <cell r="AB70">
            <v>0</v>
          </cell>
          <cell r="AC70">
            <v>0</v>
          </cell>
          <cell r="AD70">
            <v>0</v>
          </cell>
          <cell r="AE70" t="str">
            <v>G02</v>
          </cell>
          <cell r="A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S:A11</v>
          </cell>
          <cell r="N71">
            <v>0</v>
          </cell>
          <cell r="O71">
            <v>0</v>
          </cell>
          <cell r="P71" t="str">
            <v>G03</v>
          </cell>
          <cell r="Q71" t="str">
            <v>S:A11</v>
          </cell>
          <cell r="R71" t="str">
            <v>S:A11</v>
          </cell>
          <cell r="S71" t="str">
            <v>Y.Djebloune</v>
          </cell>
          <cell r="T71" t="str">
            <v>Ondes et vibrations (TD)</v>
          </cell>
          <cell r="U71" t="str">
            <v>G03</v>
          </cell>
          <cell r="V71" t="str">
            <v>S:A11</v>
          </cell>
          <cell r="W71">
            <v>0</v>
          </cell>
          <cell r="X71">
            <v>0</v>
          </cell>
          <cell r="Y71">
            <v>0</v>
          </cell>
          <cell r="Z71" t="str">
            <v>G03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 t="str">
            <v>G03</v>
          </cell>
          <cell r="A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C73" t="str">
            <v>S:A5</v>
          </cell>
          <cell r="D73" t="str">
            <v>S.Messaoudi</v>
          </cell>
          <cell r="E73" t="str">
            <v>Métallurgie physique 1 (TD)</v>
          </cell>
          <cell r="F73">
            <v>0</v>
          </cell>
          <cell r="G73" t="str">
            <v>S:A5</v>
          </cell>
          <cell r="H73" t="str">
            <v>Labo</v>
          </cell>
          <cell r="I73" t="str">
            <v>S.Messaoudi</v>
          </cell>
          <cell r="J73" t="str">
            <v>TP Métallurgie physique 1</v>
          </cell>
          <cell r="K73">
            <v>0</v>
          </cell>
          <cell r="L73" t="str">
            <v>Labo</v>
          </cell>
          <cell r="M73" t="str">
            <v>Labo</v>
          </cell>
          <cell r="N73" t="str">
            <v>S.Messaoudi</v>
          </cell>
          <cell r="O73" t="str">
            <v>TP Métallurgie physique 1</v>
          </cell>
          <cell r="P73">
            <v>0</v>
          </cell>
          <cell r="Q73" t="str">
            <v>Labo</v>
          </cell>
          <cell r="R73" t="str">
            <v>S:A5</v>
          </cell>
          <cell r="S73" t="str">
            <v>M.Djellab</v>
          </cell>
          <cell r="T73" t="str">
            <v>Comportements méc. Mét. et all. (CRS)</v>
          </cell>
          <cell r="U73">
            <v>0</v>
          </cell>
          <cell r="V73" t="str">
            <v>S:A5</v>
          </cell>
          <cell r="W73">
            <v>0</v>
          </cell>
          <cell r="X73" t="str">
            <v>M.Djellab</v>
          </cell>
          <cell r="Y73" t="str">
            <v>Comportements méc. Mét. et all. (TD)</v>
          </cell>
          <cell r="Z73" t="str">
            <v>S:A5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 t="str">
            <v>G01</v>
          </cell>
          <cell r="G74">
            <v>0</v>
          </cell>
          <cell r="H74" t="str">
            <v>C2</v>
          </cell>
          <cell r="I74" t="str">
            <v>L.Baci</v>
          </cell>
          <cell r="J74" t="str">
            <v>Dessin industriel</v>
          </cell>
          <cell r="K74" t="str">
            <v>G01</v>
          </cell>
          <cell r="L74" t="str">
            <v>C2</v>
          </cell>
          <cell r="M74" t="str">
            <v>C2</v>
          </cell>
          <cell r="N74" t="str">
            <v>L.Baci</v>
          </cell>
          <cell r="O74" t="str">
            <v>Dessin industriel</v>
          </cell>
          <cell r="P74" t="str">
            <v>G01</v>
          </cell>
          <cell r="Q74" t="str">
            <v>C2</v>
          </cell>
          <cell r="R74">
            <v>0</v>
          </cell>
          <cell r="S74">
            <v>0</v>
          </cell>
          <cell r="T74">
            <v>0</v>
          </cell>
          <cell r="U74" t="str">
            <v>G01</v>
          </cell>
          <cell r="V74">
            <v>0</v>
          </cell>
          <cell r="W74" t="str">
            <v>C4</v>
          </cell>
          <cell r="X74" t="str">
            <v>M.Benmachiche</v>
          </cell>
          <cell r="Y74" t="str">
            <v>CFAO</v>
          </cell>
          <cell r="Z74" t="str">
            <v>G01</v>
          </cell>
          <cell r="AA74" t="str">
            <v>C4</v>
          </cell>
          <cell r="AB74" t="str">
            <v>C2</v>
          </cell>
          <cell r="AC74" t="str">
            <v>M.Benmachiche</v>
          </cell>
          <cell r="AD74" t="str">
            <v>CFAO</v>
          </cell>
          <cell r="AE74" t="str">
            <v>G01</v>
          </cell>
          <cell r="AF74" t="str">
            <v>C2</v>
          </cell>
        </row>
        <row r="75">
          <cell r="C75">
            <v>0</v>
          </cell>
          <cell r="D75">
            <v>0</v>
          </cell>
          <cell r="E75">
            <v>0</v>
          </cell>
          <cell r="F75" t="str">
            <v>G02</v>
          </cell>
          <cell r="G75">
            <v>0</v>
          </cell>
          <cell r="H75" t="str">
            <v>C4</v>
          </cell>
          <cell r="I75" t="str">
            <v>M.Benmachiche</v>
          </cell>
          <cell r="J75" t="str">
            <v>CFAO</v>
          </cell>
          <cell r="K75" t="str">
            <v>G02</v>
          </cell>
          <cell r="L75" t="str">
            <v>C4</v>
          </cell>
          <cell r="M75" t="str">
            <v>C4</v>
          </cell>
          <cell r="N75" t="str">
            <v>M.Benmachiche</v>
          </cell>
          <cell r="O75" t="str">
            <v>CFAO</v>
          </cell>
          <cell r="P75" t="str">
            <v>G02</v>
          </cell>
          <cell r="Q75" t="str">
            <v>C4</v>
          </cell>
          <cell r="R75">
            <v>0</v>
          </cell>
          <cell r="S75">
            <v>0</v>
          </cell>
          <cell r="T75">
            <v>0</v>
          </cell>
          <cell r="U75" t="str">
            <v>G02</v>
          </cell>
          <cell r="V75">
            <v>0</v>
          </cell>
          <cell r="W75" t="str">
            <v>C2</v>
          </cell>
          <cell r="X75" t="str">
            <v>L.Baci</v>
          </cell>
          <cell r="Y75" t="str">
            <v>Dessin industriel</v>
          </cell>
          <cell r="Z75" t="str">
            <v>G02</v>
          </cell>
          <cell r="AA75" t="str">
            <v>C2</v>
          </cell>
          <cell r="AB75" t="str">
            <v>C4</v>
          </cell>
          <cell r="AC75" t="str">
            <v>L.Baci</v>
          </cell>
          <cell r="AD75" t="str">
            <v>Dessin industriel</v>
          </cell>
          <cell r="AE75" t="str">
            <v>G02</v>
          </cell>
          <cell r="AF75" t="str">
            <v>C4</v>
          </cell>
        </row>
        <row r="76">
          <cell r="C76" t="str">
            <v>S:A3</v>
          </cell>
          <cell r="D76" t="str">
            <v>A.Aliouali</v>
          </cell>
          <cell r="E76" t="str">
            <v>Turbomachine 1 (CRS)</v>
          </cell>
          <cell r="F76">
            <v>0</v>
          </cell>
          <cell r="G76" t="str">
            <v>S:A3</v>
          </cell>
          <cell r="H76" t="str">
            <v>S:A3</v>
          </cell>
          <cell r="I76" t="str">
            <v>A.Aliouali</v>
          </cell>
          <cell r="J76" t="str">
            <v>Notion d'éléments de machine (CRS)</v>
          </cell>
          <cell r="K76">
            <v>0</v>
          </cell>
          <cell r="L76" t="str">
            <v>S:A3</v>
          </cell>
          <cell r="M76">
            <v>0</v>
          </cell>
          <cell r="N76">
            <v>0</v>
          </cell>
          <cell r="O76">
            <v>0</v>
          </cell>
          <cell r="P76" t="str">
            <v>G01</v>
          </cell>
          <cell r="Q76">
            <v>0</v>
          </cell>
          <cell r="R76" t="str">
            <v>S:A3</v>
          </cell>
          <cell r="S76" t="str">
            <v>K.Aoues</v>
          </cell>
          <cell r="T76" t="str">
            <v>Conversion d'energie (TD)</v>
          </cell>
          <cell r="U76" t="str">
            <v>G01</v>
          </cell>
          <cell r="V76" t="str">
            <v>S:A3</v>
          </cell>
          <cell r="W76" t="str">
            <v>S:A3</v>
          </cell>
          <cell r="X76" t="str">
            <v>A.Aliouali</v>
          </cell>
          <cell r="Y76" t="str">
            <v>Turbomachine 1 (TD)</v>
          </cell>
          <cell r="Z76" t="str">
            <v>G01</v>
          </cell>
          <cell r="AA76" t="str">
            <v>S:A3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 t="str">
            <v>G02</v>
          </cell>
          <cell r="Q77">
            <v>0</v>
          </cell>
          <cell r="R77" t="str">
            <v>S:A4</v>
          </cell>
          <cell r="S77" t="str">
            <v>A.Aliouali</v>
          </cell>
          <cell r="T77" t="str">
            <v>Turbomachine 1 (TD)</v>
          </cell>
          <cell r="U77" t="str">
            <v>G02</v>
          </cell>
          <cell r="V77" t="str">
            <v>S:A4</v>
          </cell>
          <cell r="W77" t="str">
            <v>S:A4</v>
          </cell>
          <cell r="X77" t="str">
            <v>K.Aoues</v>
          </cell>
          <cell r="Y77" t="str">
            <v>Conversion d'energie (TD)</v>
          </cell>
          <cell r="Z77" t="str">
            <v>G02</v>
          </cell>
          <cell r="AA77" t="str">
            <v>S:A4</v>
          </cell>
          <cell r="AB77">
            <v>0</v>
          </cell>
          <cell r="AC77">
            <v>0</v>
          </cell>
          <cell r="AD77">
            <v>0</v>
          </cell>
          <cell r="AE77" t="str">
            <v>G02</v>
          </cell>
          <cell r="AF77">
            <v>0</v>
          </cell>
        </row>
        <row r="78">
          <cell r="C78">
            <v>0</v>
          </cell>
          <cell r="D78" t="str">
            <v>A.Beggar</v>
          </cell>
          <cell r="E78" t="str">
            <v>Théorie des processus métal. (CRS)</v>
          </cell>
          <cell r="F78" t="str">
            <v>S:A6</v>
          </cell>
          <cell r="G78">
            <v>0</v>
          </cell>
          <cell r="H78" t="str">
            <v>S:A6</v>
          </cell>
          <cell r="I78" t="str">
            <v>A.Beggar</v>
          </cell>
          <cell r="J78" t="str">
            <v>Théorie des processus métal. (TD)</v>
          </cell>
          <cell r="K78">
            <v>0</v>
          </cell>
          <cell r="L78" t="str">
            <v>S:A6</v>
          </cell>
          <cell r="M78" t="str">
            <v>Labo</v>
          </cell>
          <cell r="N78" t="str">
            <v>M.Djellab</v>
          </cell>
          <cell r="O78" t="str">
            <v>Propriétés méc. des métaux (TP)</v>
          </cell>
          <cell r="P78">
            <v>0</v>
          </cell>
          <cell r="Q78" t="str">
            <v>Labo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C79" t="str">
            <v>S:A2</v>
          </cell>
          <cell r="D79" t="str">
            <v>A.Benchabane</v>
          </cell>
          <cell r="E79" t="str">
            <v>Mécanique des fluides App. (CRS)</v>
          </cell>
          <cell r="F79">
            <v>0</v>
          </cell>
          <cell r="G79" t="str">
            <v>S:A2</v>
          </cell>
          <cell r="H79" t="str">
            <v>S:A2</v>
          </cell>
          <cell r="I79" t="str">
            <v>D.Mouhamedi</v>
          </cell>
          <cell r="J79" t="str">
            <v xml:space="preserve">TP Technique de fabrication Conv. Et Avanc. </v>
          </cell>
          <cell r="K79" t="str">
            <v>G01</v>
          </cell>
          <cell r="L79" t="str">
            <v>S:A2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 t="str">
            <v>Amphi 4</v>
          </cell>
          <cell r="S79" t="str">
            <v>A.Hadef</v>
          </cell>
          <cell r="T79" t="str">
            <v>Fiabilité des systèmes</v>
          </cell>
          <cell r="U79">
            <v>0</v>
          </cell>
          <cell r="V79" t="str">
            <v>Amphi 4</v>
          </cell>
          <cell r="W79" t="str">
            <v>S:A1</v>
          </cell>
          <cell r="X79" t="str">
            <v>M.Hecini</v>
          </cell>
          <cell r="Y79" t="str">
            <v>Mécanique des milieux continus (CRS)</v>
          </cell>
          <cell r="Z79">
            <v>0</v>
          </cell>
          <cell r="AA79" t="str">
            <v>S:A1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 t="str">
            <v>S:A4</v>
          </cell>
          <cell r="I80" t="str">
            <v>A.Benchabane</v>
          </cell>
          <cell r="J80" t="str">
            <v>Mécanique des fluides App. (TD)</v>
          </cell>
          <cell r="K80" t="str">
            <v>G02</v>
          </cell>
          <cell r="L80" t="str">
            <v>S:A4</v>
          </cell>
          <cell r="M80">
            <v>0</v>
          </cell>
          <cell r="N80">
            <v>0</v>
          </cell>
          <cell r="O80">
            <v>0</v>
          </cell>
          <cell r="P80" t="str">
            <v>G02</v>
          </cell>
          <cell r="Q80">
            <v>0</v>
          </cell>
          <cell r="R80">
            <v>0</v>
          </cell>
          <cell r="S80" t="str">
            <v>A.Hadef</v>
          </cell>
          <cell r="T80" t="str">
            <v>Fiabilité des systèmes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C81" t="str">
            <v>Labo</v>
          </cell>
          <cell r="D81" t="str">
            <v>W.Grine</v>
          </cell>
          <cell r="E81" t="str">
            <v>TP Machines thermiques</v>
          </cell>
          <cell r="F81" t="str">
            <v>G01</v>
          </cell>
          <cell r="G81" t="str">
            <v>Labo</v>
          </cell>
          <cell r="H81" t="str">
            <v>S:A1</v>
          </cell>
          <cell r="I81" t="str">
            <v>C.Mahboub</v>
          </cell>
          <cell r="J81" t="str">
            <v>Mécanique des fluides appr (TD)</v>
          </cell>
          <cell r="K81" t="str">
            <v>G01</v>
          </cell>
          <cell r="L81" t="str">
            <v>S:A1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A.Hadef</v>
          </cell>
          <cell r="T81" t="str">
            <v>Fiabilité des systèmes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C82" t="str">
            <v>S:A1</v>
          </cell>
          <cell r="D82" t="str">
            <v>C.Mahboub</v>
          </cell>
          <cell r="E82" t="str">
            <v>Mécanique des fluides appr (TD)</v>
          </cell>
          <cell r="F82" t="str">
            <v>G02</v>
          </cell>
          <cell r="G82" t="str">
            <v>S:A1</v>
          </cell>
          <cell r="H82">
            <v>0</v>
          </cell>
          <cell r="I82">
            <v>0</v>
          </cell>
          <cell r="J82">
            <v>0</v>
          </cell>
          <cell r="K82" t="str">
            <v>G02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A.Hadef</v>
          </cell>
          <cell r="T82" t="str">
            <v>Fiabilité des systèmes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C83" t="str">
            <v>C2</v>
          </cell>
          <cell r="D83" t="str">
            <v>S.Guerbaii</v>
          </cell>
          <cell r="E83" t="str">
            <v>TP Méthodes numériques</v>
          </cell>
          <cell r="F83" t="str">
            <v>G03</v>
          </cell>
          <cell r="G83" t="str">
            <v>C2</v>
          </cell>
          <cell r="H83" t="str">
            <v>Labo</v>
          </cell>
          <cell r="I83" t="str">
            <v>W.Grine</v>
          </cell>
          <cell r="J83" t="str">
            <v>TP Machines thermiques</v>
          </cell>
          <cell r="K83" t="str">
            <v>G03</v>
          </cell>
          <cell r="L83" t="str">
            <v>Labo</v>
          </cell>
          <cell r="M83">
            <v>0</v>
          </cell>
          <cell r="N83">
            <v>0</v>
          </cell>
          <cell r="O83">
            <v>0</v>
          </cell>
          <cell r="P83" t="str">
            <v>G03</v>
          </cell>
          <cell r="Q83">
            <v>0</v>
          </cell>
          <cell r="R83">
            <v>0</v>
          </cell>
          <cell r="S83" t="str">
            <v>A.Hadef</v>
          </cell>
          <cell r="T83" t="str">
            <v>Fiabilité des systèmes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C84" t="str">
            <v>S:A7</v>
          </cell>
          <cell r="D84" t="str">
            <v>Z.Boumerzoug</v>
          </cell>
          <cell r="E84" t="str">
            <v>Matière au choix (CRS)</v>
          </cell>
          <cell r="F84">
            <v>0</v>
          </cell>
          <cell r="G84" t="str">
            <v>S:A7</v>
          </cell>
          <cell r="H84" t="str">
            <v>C3</v>
          </cell>
          <cell r="I84" t="str">
            <v>N.Moummi</v>
          </cell>
          <cell r="J84" t="str">
            <v>Gestion des entreprises</v>
          </cell>
          <cell r="K84">
            <v>0</v>
          </cell>
          <cell r="L84" t="str">
            <v>C3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 t="str">
            <v>Labo</v>
          </cell>
          <cell r="S84" t="str">
            <v>S.Messaoudi</v>
          </cell>
          <cell r="T84" t="str">
            <v>TP Mise en forme des métaux</v>
          </cell>
          <cell r="U84">
            <v>0</v>
          </cell>
          <cell r="V84" t="str">
            <v>Labo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C85" t="str">
            <v>C3</v>
          </cell>
          <cell r="D85" t="str">
            <v>N.Moummi</v>
          </cell>
          <cell r="E85" t="str">
            <v>Projet Solaire</v>
          </cell>
          <cell r="F85">
            <v>0</v>
          </cell>
          <cell r="G85" t="str">
            <v>C3</v>
          </cell>
          <cell r="H85">
            <v>0</v>
          </cell>
          <cell r="I85" t="str">
            <v>N.Moummi</v>
          </cell>
          <cell r="J85" t="str">
            <v>Gestion des entreprises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 t="str">
            <v>S:A13</v>
          </cell>
          <cell r="S85" t="str">
            <v>F.Z.Lemadi</v>
          </cell>
          <cell r="T85" t="str">
            <v>Matériaux (CRS)</v>
          </cell>
          <cell r="U85">
            <v>0</v>
          </cell>
          <cell r="V85" t="str">
            <v>S:A13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C86">
            <v>0</v>
          </cell>
          <cell r="D86" t="str">
            <v>N.Moummi</v>
          </cell>
          <cell r="E86" t="str">
            <v>Projet Solaire</v>
          </cell>
          <cell r="F86">
            <v>0</v>
          </cell>
          <cell r="G86">
            <v>0</v>
          </cell>
          <cell r="H86">
            <v>0</v>
          </cell>
          <cell r="I86" t="str">
            <v>N.Moummi</v>
          </cell>
          <cell r="J86" t="str">
            <v>Gestion des entreprises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C87">
            <v>0</v>
          </cell>
          <cell r="D87" t="str">
            <v>N.Moummi</v>
          </cell>
          <cell r="E87" t="str">
            <v>Projet Solaire</v>
          </cell>
          <cell r="F87">
            <v>0</v>
          </cell>
          <cell r="G87">
            <v>0</v>
          </cell>
          <cell r="H87">
            <v>0</v>
          </cell>
          <cell r="I87" t="str">
            <v>N.Moummi</v>
          </cell>
          <cell r="J87" t="str">
            <v>Gestion des entreprises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 t="str">
            <v>C2</v>
          </cell>
          <cell r="S87" t="str">
            <v>S.Guerbaii</v>
          </cell>
          <cell r="T87" t="str">
            <v>TP Optimisation</v>
          </cell>
          <cell r="U87" t="str">
            <v>G01</v>
          </cell>
          <cell r="V87" t="str">
            <v>C2</v>
          </cell>
          <cell r="W87">
            <v>0</v>
          </cell>
          <cell r="X87">
            <v>0</v>
          </cell>
          <cell r="Y87">
            <v>0</v>
          </cell>
          <cell r="Z87" t="str">
            <v>G01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C88">
            <v>0</v>
          </cell>
          <cell r="D88" t="str">
            <v>N.Moummi</v>
          </cell>
          <cell r="E88" t="str">
            <v>Projet Solaire</v>
          </cell>
          <cell r="F88">
            <v>0</v>
          </cell>
          <cell r="G88">
            <v>0</v>
          </cell>
          <cell r="H88">
            <v>0</v>
          </cell>
          <cell r="I88" t="str">
            <v>N.Moummi</v>
          </cell>
          <cell r="J88" t="str">
            <v>Gestion des entreprises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 t="str">
            <v>G02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 t="str">
            <v>G02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C89" t="str">
            <v>S:A8</v>
          </cell>
          <cell r="D89" t="str">
            <v>D.Mouhamedi</v>
          </cell>
          <cell r="E89" t="str">
            <v>Mécanique rationnelle (TD)</v>
          </cell>
          <cell r="F89" t="str">
            <v>MET</v>
          </cell>
          <cell r="G89" t="str">
            <v>S:A8</v>
          </cell>
          <cell r="H89" t="str">
            <v>Amphi 4</v>
          </cell>
          <cell r="I89" t="str">
            <v>B.Guerira</v>
          </cell>
          <cell r="J89" t="str">
            <v>Métrologie (CRS)</v>
          </cell>
          <cell r="K89">
            <v>0</v>
          </cell>
          <cell r="L89" t="str">
            <v>Amphi 4</v>
          </cell>
          <cell r="M89" t="str">
            <v>Amphi 4</v>
          </cell>
          <cell r="N89">
            <v>0</v>
          </cell>
          <cell r="O89" t="str">
            <v>Anglais technique (CRS)</v>
          </cell>
          <cell r="P89">
            <v>0</v>
          </cell>
          <cell r="Q89" t="str">
            <v>Amphi 4</v>
          </cell>
          <cell r="R89">
            <v>0</v>
          </cell>
          <cell r="S89">
            <v>0</v>
          </cell>
          <cell r="T89">
            <v>0</v>
          </cell>
          <cell r="U89" t="str">
            <v>MET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 t="str">
            <v>MET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 t="str">
            <v>MET</v>
          </cell>
          <cell r="A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 t="str">
            <v>G01</v>
          </cell>
          <cell r="G90">
            <v>0</v>
          </cell>
          <cell r="H90" t="str">
            <v>Amphi 4</v>
          </cell>
          <cell r="I90" t="str">
            <v>B.Guerira</v>
          </cell>
          <cell r="J90" t="str">
            <v>Métrologie (CRS)</v>
          </cell>
          <cell r="K90">
            <v>0</v>
          </cell>
          <cell r="L90" t="str">
            <v>Amphi 4</v>
          </cell>
          <cell r="M90" t="str">
            <v>Amphi 4</v>
          </cell>
          <cell r="N90">
            <v>0</v>
          </cell>
          <cell r="O90" t="str">
            <v>Anglais technique (CRS)</v>
          </cell>
          <cell r="P90">
            <v>0</v>
          </cell>
          <cell r="Q90" t="str">
            <v>Amphi 4</v>
          </cell>
          <cell r="R90">
            <v>0</v>
          </cell>
          <cell r="S90">
            <v>0</v>
          </cell>
          <cell r="T90">
            <v>0</v>
          </cell>
          <cell r="U90" t="str">
            <v>G01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 t="str">
            <v>G01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 t="str">
            <v>G01</v>
          </cell>
          <cell r="A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 t="str">
            <v>G02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 t="str">
            <v>G02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 t="str">
            <v>G02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 t="str">
            <v>G02</v>
          </cell>
          <cell r="AF91">
            <v>0</v>
          </cell>
        </row>
        <row r="92">
          <cell r="C92" t="str">
            <v>S:A11</v>
          </cell>
          <cell r="D92" t="str">
            <v>K.Zeghdoudi</v>
          </cell>
          <cell r="E92" t="str">
            <v>Mathématique 3 (TD)</v>
          </cell>
          <cell r="F92" t="str">
            <v>G03</v>
          </cell>
          <cell r="G92" t="str">
            <v>S:A11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 t="str">
            <v>G03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>G03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 t="str">
            <v>G03</v>
          </cell>
          <cell r="AF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C94" t="str">
            <v>S:A5</v>
          </cell>
          <cell r="D94" t="str">
            <v>Z.Boumerzoug</v>
          </cell>
          <cell r="E94" t="str">
            <v>Méthodes analy et de caract (CRS)</v>
          </cell>
          <cell r="F94">
            <v>0</v>
          </cell>
          <cell r="G94" t="str">
            <v>S:A5</v>
          </cell>
          <cell r="H94" t="str">
            <v>Labo</v>
          </cell>
          <cell r="I94" t="str">
            <v>Z.Boumerzoug</v>
          </cell>
          <cell r="J94" t="str">
            <v>Méthodes analy et de caract (TP)</v>
          </cell>
          <cell r="K94">
            <v>0</v>
          </cell>
          <cell r="L94" t="str">
            <v>Labo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C95" t="str">
            <v>Labo</v>
          </cell>
          <cell r="D95" t="str">
            <v>A.Labed</v>
          </cell>
          <cell r="E95" t="str">
            <v>TP Métrologie</v>
          </cell>
          <cell r="F95" t="str">
            <v>G01/G02</v>
          </cell>
          <cell r="G95" t="str">
            <v>Labo</v>
          </cell>
          <cell r="H95" t="str">
            <v>Labo</v>
          </cell>
          <cell r="I95" t="str">
            <v>A.Labed</v>
          </cell>
          <cell r="J95" t="str">
            <v>TP Métrologie</v>
          </cell>
          <cell r="K95" t="str">
            <v>G01/G02</v>
          </cell>
          <cell r="L95" t="str">
            <v>Labo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C99" t="str">
            <v>S:A6</v>
          </cell>
          <cell r="D99" t="str">
            <v>M.Djellab</v>
          </cell>
          <cell r="E99" t="str">
            <v>Propriétés méc. des métaux (CRS)</v>
          </cell>
          <cell r="F99">
            <v>0</v>
          </cell>
          <cell r="G99" t="str">
            <v>S:A6</v>
          </cell>
          <cell r="H99" t="str">
            <v>C3</v>
          </cell>
          <cell r="I99">
            <v>0</v>
          </cell>
          <cell r="J99" t="str">
            <v>Anglais technique et terminologie (CRS)</v>
          </cell>
          <cell r="K99">
            <v>0</v>
          </cell>
          <cell r="L99" t="str">
            <v>C3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C100" t="str">
            <v>Amphi 4</v>
          </cell>
          <cell r="D100" t="str">
            <v>A.Boulegroune</v>
          </cell>
          <cell r="E100" t="str">
            <v>Electricité générale (CRS)</v>
          </cell>
          <cell r="F100" t="str">
            <v>Amphi 4</v>
          </cell>
          <cell r="G100">
            <v>0</v>
          </cell>
          <cell r="H100">
            <v>0</v>
          </cell>
          <cell r="I100">
            <v>0</v>
          </cell>
          <cell r="J100" t="str">
            <v>Anglais technique et terminologie (CRS)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C101">
            <v>0</v>
          </cell>
          <cell r="D101" t="str">
            <v>A.Boulegroune</v>
          </cell>
          <cell r="E101" t="str">
            <v>Electricité générale (CRS)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 t="str">
            <v>Anglais technique et terminologie (CRS)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  <row r="102">
          <cell r="C102">
            <v>0</v>
          </cell>
          <cell r="D102" t="str">
            <v>A.Boulegroune</v>
          </cell>
          <cell r="E102" t="str">
            <v>Electricité générale (CRS)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 t="str">
            <v>Anglais technique et terminologie (CRS)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</row>
        <row r="103">
          <cell r="C103">
            <v>0</v>
          </cell>
          <cell r="D103" t="str">
            <v>A.Boulegroune</v>
          </cell>
          <cell r="E103" t="str">
            <v>Electricité générale (CRS)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 t="str">
            <v>Anglais technique et terminologie (CRS)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C104">
            <v>0</v>
          </cell>
          <cell r="D104" t="str">
            <v>A.Boulegroune</v>
          </cell>
          <cell r="E104" t="str">
            <v>Electricité générale (CRS)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 t="str">
            <v>Anglais technique et terminologie (CRS)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 t="str">
            <v>S:A7</v>
          </cell>
          <cell r="I105" t="str">
            <v>M.Djellab</v>
          </cell>
          <cell r="J105" t="str">
            <v>Métallurgie du soudage et contrôles (CRS)</v>
          </cell>
          <cell r="K105">
            <v>0</v>
          </cell>
          <cell r="L105" t="str">
            <v>S:A7</v>
          </cell>
          <cell r="M105" t="str">
            <v>S:A7</v>
          </cell>
          <cell r="N105" t="str">
            <v>M.Djellab</v>
          </cell>
          <cell r="O105" t="str">
            <v>Métallurgie du soudage et contrôles (TD)</v>
          </cell>
          <cell r="P105">
            <v>0</v>
          </cell>
          <cell r="Q105" t="str">
            <v>S:A7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</row>
        <row r="106">
          <cell r="C106" t="str">
            <v>S:A13</v>
          </cell>
          <cell r="D106">
            <v>0</v>
          </cell>
          <cell r="E106" t="str">
            <v>Mécanique de la rupture et fatigue (CRS)</v>
          </cell>
          <cell r="F106">
            <v>0</v>
          </cell>
          <cell r="G106" t="str">
            <v>S:A13</v>
          </cell>
          <cell r="H106" t="str">
            <v>S:A13</v>
          </cell>
          <cell r="I106">
            <v>0</v>
          </cell>
          <cell r="J106" t="str">
            <v>Mécanique de la rupture et fatigue (TD)</v>
          </cell>
          <cell r="K106" t="str">
            <v>G01</v>
          </cell>
          <cell r="L106" t="str">
            <v>S:A13</v>
          </cell>
          <cell r="M106">
            <v>0</v>
          </cell>
          <cell r="N106">
            <v>0</v>
          </cell>
          <cell r="O106">
            <v>0</v>
          </cell>
          <cell r="P106" t="str">
            <v>G01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str">
            <v>G02</v>
          </cell>
          <cell r="L107">
            <v>0</v>
          </cell>
          <cell r="M107" t="str">
            <v>S:A13</v>
          </cell>
          <cell r="N107">
            <v>0</v>
          </cell>
          <cell r="O107" t="str">
            <v>Mécanique de la rupture et fatigue (TD)</v>
          </cell>
          <cell r="P107" t="str">
            <v>G02</v>
          </cell>
          <cell r="Q107" t="str">
            <v>S:A13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C108" t="str">
            <v>S:A1</v>
          </cell>
          <cell r="D108" t="str">
            <v>S.Guerbaii</v>
          </cell>
          <cell r="E108" t="str">
            <v>Optimisation (CRS)</v>
          </cell>
          <cell r="F108">
            <v>0</v>
          </cell>
          <cell r="G108" t="str">
            <v>S:A1</v>
          </cell>
          <cell r="H108" t="str">
            <v>S:A1</v>
          </cell>
          <cell r="I108" t="str">
            <v>A.Benarfaoui</v>
          </cell>
          <cell r="J108" t="str">
            <v>Moteur à combustion interne (CRS)</v>
          </cell>
          <cell r="K108">
            <v>0</v>
          </cell>
          <cell r="L108" t="str">
            <v>S:A1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3">
          <cell r="G33" t="str">
            <v>Amphi 4</v>
          </cell>
        </row>
        <row r="34">
          <cell r="G34" t="str">
            <v>Amphi 2</v>
          </cell>
        </row>
        <row r="35">
          <cell r="G35" t="str">
            <v>S:A1</v>
          </cell>
        </row>
        <row r="36">
          <cell r="G36" t="str">
            <v>S:A2</v>
          </cell>
        </row>
        <row r="37">
          <cell r="G37" t="str">
            <v>S:A3</v>
          </cell>
        </row>
        <row r="38">
          <cell r="G38" t="str">
            <v>S:A4</v>
          </cell>
        </row>
        <row r="39">
          <cell r="G39" t="str">
            <v>S:A5</v>
          </cell>
        </row>
        <row r="40">
          <cell r="G40" t="str">
            <v>S:A6</v>
          </cell>
        </row>
        <row r="41">
          <cell r="G41" t="str">
            <v>S:A7</v>
          </cell>
        </row>
        <row r="42">
          <cell r="G42" t="str">
            <v>S:A8</v>
          </cell>
        </row>
        <row r="43">
          <cell r="G43" t="str">
            <v>S:A9</v>
          </cell>
        </row>
        <row r="44">
          <cell r="G44" t="str">
            <v>S:A10</v>
          </cell>
        </row>
        <row r="45">
          <cell r="G45" t="str">
            <v>S:A11</v>
          </cell>
        </row>
        <row r="46">
          <cell r="G46" t="str">
            <v>S:A12</v>
          </cell>
        </row>
        <row r="47">
          <cell r="G47" t="str">
            <v>S:A13</v>
          </cell>
        </row>
        <row r="48">
          <cell r="G48" t="str">
            <v>S:A14</v>
          </cell>
        </row>
        <row r="49">
          <cell r="G49" t="str">
            <v>C2</v>
          </cell>
        </row>
        <row r="50">
          <cell r="G50" t="str">
            <v>C4</v>
          </cell>
        </row>
        <row r="51">
          <cell r="G51" t="str">
            <v>Labo</v>
          </cell>
        </row>
        <row r="52">
          <cell r="G52" t="str">
            <v>C3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"/>
  <sheetViews>
    <sheetView zoomScale="70" zoomScaleNormal="70" workbookViewId="0">
      <pane ySplit="3" topLeftCell="A4" activePane="bottomLeft" state="frozen"/>
      <selection pane="bottomLeft" activeCell="T51" sqref="T51"/>
    </sheetView>
  </sheetViews>
  <sheetFormatPr baseColWidth="10" defaultRowHeight="15" x14ac:dyDescent="0.25"/>
  <cols>
    <col min="1" max="1" width="13.7109375" bestFit="1" customWidth="1"/>
    <col min="3" max="3" width="16.85546875" style="1" bestFit="1" customWidth="1"/>
    <col min="4" max="4" width="48.85546875" style="1" bestFit="1" customWidth="1"/>
    <col min="5" max="5" width="9.7109375" style="1" bestFit="1" customWidth="1"/>
    <col min="6" max="6" width="10.7109375" style="1" bestFit="1" customWidth="1"/>
    <col min="7" max="7" width="24.5703125" style="1" bestFit="1" customWidth="1"/>
    <col min="8" max="8" width="48.85546875" style="1" customWidth="1"/>
    <col min="9" max="9" width="9.140625" style="1" bestFit="1" customWidth="1"/>
    <col min="10" max="10" width="10.7109375" style="1" bestFit="1" customWidth="1"/>
    <col min="11" max="11" width="28.28515625" style="1" bestFit="1" customWidth="1"/>
    <col min="12" max="12" width="47.85546875" style="1" bestFit="1" customWidth="1"/>
    <col min="13" max="13" width="9.7109375" style="1" bestFit="1" customWidth="1"/>
    <col min="14" max="14" width="10.140625" style="1" bestFit="1" customWidth="1"/>
    <col min="15" max="15" width="30.5703125" style="1" bestFit="1" customWidth="1"/>
    <col min="16" max="16" width="44.42578125" style="1" bestFit="1" customWidth="1"/>
    <col min="17" max="17" width="10.5703125" style="1" bestFit="1" customWidth="1"/>
    <col min="18" max="18" width="14.85546875" style="1" bestFit="1" customWidth="1"/>
    <col min="19" max="19" width="22.5703125" style="1" bestFit="1" customWidth="1"/>
    <col min="20" max="20" width="44" style="86" bestFit="1" customWidth="1"/>
    <col min="21" max="21" width="9.7109375" style="1" bestFit="1" customWidth="1"/>
    <col min="22" max="22" width="14.85546875" style="1" bestFit="1" customWidth="1"/>
    <col min="23" max="23" width="30.5703125" style="1" bestFit="1" customWidth="1"/>
    <col min="24" max="24" width="45.85546875" style="1" bestFit="1" customWidth="1"/>
    <col min="25" max="25" width="9.7109375" style="1" bestFit="1" customWidth="1"/>
    <col min="26" max="26" width="6" style="1" customWidth="1"/>
  </cols>
  <sheetData>
    <row r="1" spans="1:26" ht="51.75" customHeight="1" x14ac:dyDescent="0.25">
      <c r="C1" s="230" t="s">
        <v>143</v>
      </c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26" ht="15.75" thickBot="1" x14ac:dyDescent="0.3"/>
    <row r="3" spans="1:26" ht="32.25" customHeight="1" x14ac:dyDescent="0.25">
      <c r="C3" s="217" t="s">
        <v>16</v>
      </c>
      <c r="D3" s="218"/>
      <c r="E3" s="218"/>
      <c r="F3" s="219"/>
      <c r="G3" s="217" t="s">
        <v>17</v>
      </c>
      <c r="H3" s="218"/>
      <c r="I3" s="218"/>
      <c r="J3" s="219"/>
      <c r="K3" s="217" t="s">
        <v>18</v>
      </c>
      <c r="L3" s="218"/>
      <c r="M3" s="218"/>
      <c r="N3" s="219"/>
      <c r="O3" s="217" t="s">
        <v>19</v>
      </c>
      <c r="P3" s="218"/>
      <c r="Q3" s="218"/>
      <c r="R3" s="219"/>
      <c r="S3" s="217" t="s">
        <v>20</v>
      </c>
      <c r="T3" s="218"/>
      <c r="U3" s="218"/>
      <c r="V3" s="219"/>
      <c r="W3" s="217" t="s">
        <v>21</v>
      </c>
      <c r="X3" s="218"/>
      <c r="Y3" s="218"/>
      <c r="Z3" s="219"/>
    </row>
    <row r="4" spans="1:26" ht="15.75" thickBot="1" x14ac:dyDescent="0.3">
      <c r="C4" s="70" t="s">
        <v>10</v>
      </c>
      <c r="D4" s="6" t="s">
        <v>9</v>
      </c>
      <c r="E4" s="6" t="s">
        <v>31</v>
      </c>
      <c r="F4" s="8" t="s">
        <v>11</v>
      </c>
      <c r="G4" s="70" t="s">
        <v>10</v>
      </c>
      <c r="H4" s="6" t="s">
        <v>9</v>
      </c>
      <c r="I4" s="6" t="s">
        <v>31</v>
      </c>
      <c r="J4" s="8" t="s">
        <v>11</v>
      </c>
      <c r="K4" s="70" t="s">
        <v>10</v>
      </c>
      <c r="L4" s="6" t="s">
        <v>9</v>
      </c>
      <c r="M4" s="6" t="s">
        <v>31</v>
      </c>
      <c r="N4" s="8" t="s">
        <v>11</v>
      </c>
      <c r="O4" s="70" t="s">
        <v>10</v>
      </c>
      <c r="P4" s="6" t="s">
        <v>9</v>
      </c>
      <c r="Q4" s="6" t="s">
        <v>31</v>
      </c>
      <c r="R4" s="8" t="s">
        <v>11</v>
      </c>
      <c r="S4" s="70" t="s">
        <v>10</v>
      </c>
      <c r="T4" s="67" t="s">
        <v>9</v>
      </c>
      <c r="U4" s="6" t="s">
        <v>31</v>
      </c>
      <c r="V4" s="8" t="s">
        <v>11</v>
      </c>
      <c r="W4" s="70" t="s">
        <v>10</v>
      </c>
      <c r="X4" s="6" t="s">
        <v>9</v>
      </c>
      <c r="Y4" s="6" t="s">
        <v>31</v>
      </c>
      <c r="Z4" s="8" t="s">
        <v>11</v>
      </c>
    </row>
    <row r="5" spans="1:26" x14ac:dyDescent="0.25">
      <c r="A5" s="217" t="s">
        <v>8</v>
      </c>
      <c r="B5" s="2" t="s">
        <v>1</v>
      </c>
      <c r="C5" s="162" t="s">
        <v>125</v>
      </c>
      <c r="D5" s="163" t="s">
        <v>239</v>
      </c>
      <c r="E5" s="163"/>
      <c r="F5" s="164" t="s">
        <v>119</v>
      </c>
      <c r="G5" s="162" t="s">
        <v>81</v>
      </c>
      <c r="H5" s="163" t="s">
        <v>144</v>
      </c>
      <c r="I5" s="163"/>
      <c r="J5" s="164" t="s">
        <v>119</v>
      </c>
      <c r="K5" s="71"/>
      <c r="L5" s="19"/>
      <c r="M5" s="19" t="s">
        <v>126</v>
      </c>
      <c r="N5" s="72"/>
      <c r="O5" s="71" t="s">
        <v>117</v>
      </c>
      <c r="P5" s="19" t="s">
        <v>243</v>
      </c>
      <c r="Q5" s="19" t="s">
        <v>126</v>
      </c>
      <c r="R5" s="72" t="s">
        <v>123</v>
      </c>
      <c r="S5" s="71" t="s">
        <v>103</v>
      </c>
      <c r="T5" s="181" t="s">
        <v>301</v>
      </c>
      <c r="U5" s="19" t="s">
        <v>126</v>
      </c>
      <c r="V5" s="72" t="s">
        <v>123</v>
      </c>
      <c r="W5" s="71"/>
      <c r="X5" s="19"/>
      <c r="Y5" s="19" t="s">
        <v>126</v>
      </c>
      <c r="Z5" s="72"/>
    </row>
    <row r="6" spans="1:26" x14ac:dyDescent="0.25">
      <c r="A6" s="231"/>
      <c r="B6" s="222" t="s">
        <v>0</v>
      </c>
      <c r="C6" s="39" t="s">
        <v>125</v>
      </c>
      <c r="D6" s="40" t="s">
        <v>239</v>
      </c>
      <c r="E6" s="40"/>
      <c r="F6" s="41" t="s">
        <v>119</v>
      </c>
      <c r="G6" s="39" t="s">
        <v>81</v>
      </c>
      <c r="H6" s="40" t="s">
        <v>144</v>
      </c>
      <c r="I6" s="40"/>
      <c r="J6" s="41" t="s">
        <v>119</v>
      </c>
      <c r="K6" s="73"/>
      <c r="L6" s="20"/>
      <c r="M6" s="20" t="s">
        <v>127</v>
      </c>
      <c r="N6" s="74"/>
      <c r="O6" s="73" t="s">
        <v>94</v>
      </c>
      <c r="P6" s="20" t="s">
        <v>251</v>
      </c>
      <c r="Q6" s="20" t="s">
        <v>127</v>
      </c>
      <c r="R6" s="74" t="s">
        <v>294</v>
      </c>
      <c r="S6" s="73" t="s">
        <v>94</v>
      </c>
      <c r="T6" s="182" t="s">
        <v>251</v>
      </c>
      <c r="U6" s="20" t="s">
        <v>127</v>
      </c>
      <c r="V6" s="74" t="s">
        <v>294</v>
      </c>
      <c r="W6" s="73"/>
      <c r="X6" s="20"/>
      <c r="Y6" s="20" t="s">
        <v>127</v>
      </c>
      <c r="Z6" s="74"/>
    </row>
    <row r="7" spans="1:26" x14ac:dyDescent="0.25">
      <c r="A7" s="231"/>
      <c r="B7" s="222"/>
      <c r="C7" s="39"/>
      <c r="D7" s="40"/>
      <c r="E7" s="40"/>
      <c r="F7" s="41"/>
      <c r="G7" s="39"/>
      <c r="H7" s="40"/>
      <c r="I7" s="40"/>
      <c r="J7" s="41"/>
      <c r="K7" s="73"/>
      <c r="L7" s="20"/>
      <c r="M7" s="20" t="s">
        <v>128</v>
      </c>
      <c r="N7" s="74"/>
      <c r="O7" s="73" t="s">
        <v>130</v>
      </c>
      <c r="P7" s="20" t="s">
        <v>249</v>
      </c>
      <c r="Q7" s="20" t="s">
        <v>302</v>
      </c>
      <c r="R7" s="74" t="s">
        <v>292</v>
      </c>
      <c r="S7" s="73" t="s">
        <v>130</v>
      </c>
      <c r="T7" s="182" t="s">
        <v>249</v>
      </c>
      <c r="U7" s="20" t="s">
        <v>128</v>
      </c>
      <c r="V7" s="74" t="s">
        <v>292</v>
      </c>
      <c r="W7" s="73"/>
      <c r="X7" s="20"/>
      <c r="Y7" s="20" t="s">
        <v>128</v>
      </c>
      <c r="Z7" s="74"/>
    </row>
    <row r="8" spans="1:26" x14ac:dyDescent="0.25">
      <c r="A8" s="231"/>
      <c r="B8" s="222"/>
      <c r="C8" s="39"/>
      <c r="D8" s="40"/>
      <c r="E8" s="40"/>
      <c r="F8" s="41"/>
      <c r="G8" s="39"/>
      <c r="H8" s="40"/>
      <c r="I8" s="40"/>
      <c r="J8" s="41"/>
      <c r="K8" s="73"/>
      <c r="L8" s="20"/>
      <c r="M8" s="20" t="s">
        <v>129</v>
      </c>
      <c r="N8" s="74"/>
      <c r="O8" s="73" t="s">
        <v>97</v>
      </c>
      <c r="P8" s="20" t="s">
        <v>248</v>
      </c>
      <c r="Q8" s="20" t="s">
        <v>303</v>
      </c>
      <c r="R8" s="74" t="s">
        <v>293</v>
      </c>
      <c r="S8" s="73" t="s">
        <v>97</v>
      </c>
      <c r="T8" s="182" t="s">
        <v>248</v>
      </c>
      <c r="U8" s="20" t="s">
        <v>129</v>
      </c>
      <c r="V8" s="74" t="s">
        <v>293</v>
      </c>
      <c r="W8" s="73"/>
      <c r="X8" s="20"/>
      <c r="Y8" s="20" t="s">
        <v>129</v>
      </c>
      <c r="Z8" s="74"/>
    </row>
    <row r="9" spans="1:26" x14ac:dyDescent="0.25">
      <c r="A9" s="231"/>
      <c r="B9" s="222"/>
      <c r="C9" s="39"/>
      <c r="D9" s="40"/>
      <c r="E9" s="40"/>
      <c r="F9" s="41"/>
      <c r="G9" s="39"/>
      <c r="H9" s="40"/>
      <c r="I9" s="40"/>
      <c r="J9" s="41"/>
      <c r="K9" s="73"/>
      <c r="L9" s="20"/>
      <c r="M9" s="20"/>
      <c r="N9" s="74"/>
      <c r="O9" s="73"/>
      <c r="P9" s="20"/>
      <c r="Q9" s="20"/>
      <c r="R9" s="74"/>
      <c r="S9" s="73"/>
      <c r="T9" s="182"/>
      <c r="U9" s="20"/>
      <c r="V9" s="74"/>
      <c r="W9" s="73"/>
      <c r="X9" s="20"/>
      <c r="Y9" s="20"/>
      <c r="Z9" s="74"/>
    </row>
    <row r="10" spans="1:26" ht="30" x14ac:dyDescent="0.25">
      <c r="A10" s="231"/>
      <c r="B10" s="3" t="s">
        <v>2</v>
      </c>
      <c r="C10" s="21" t="s">
        <v>83</v>
      </c>
      <c r="D10" s="22" t="s">
        <v>258</v>
      </c>
      <c r="E10" s="22"/>
      <c r="F10" s="23" t="s">
        <v>152</v>
      </c>
      <c r="G10" s="21" t="s">
        <v>83</v>
      </c>
      <c r="H10" s="22" t="s">
        <v>259</v>
      </c>
      <c r="I10" s="22"/>
      <c r="J10" s="23" t="s">
        <v>152</v>
      </c>
      <c r="K10" s="21"/>
      <c r="L10" s="22"/>
      <c r="M10" s="22"/>
      <c r="N10" s="23"/>
      <c r="O10" s="21" t="s">
        <v>132</v>
      </c>
      <c r="P10" s="52" t="s">
        <v>268</v>
      </c>
      <c r="Q10" s="22" t="s">
        <v>290</v>
      </c>
      <c r="R10" s="23"/>
      <c r="S10" s="21" t="s">
        <v>132</v>
      </c>
      <c r="T10" s="52" t="s">
        <v>268</v>
      </c>
      <c r="U10" s="22" t="s">
        <v>290</v>
      </c>
      <c r="V10" s="23"/>
      <c r="W10" s="21"/>
      <c r="X10" s="22"/>
      <c r="Y10" s="22"/>
      <c r="Z10" s="23"/>
    </row>
    <row r="11" spans="1:26" x14ac:dyDescent="0.25">
      <c r="A11" s="231"/>
      <c r="B11" s="226" t="s">
        <v>5</v>
      </c>
      <c r="C11" s="24" t="s">
        <v>87</v>
      </c>
      <c r="D11" s="25" t="s">
        <v>363</v>
      </c>
      <c r="E11" s="25"/>
      <c r="F11" s="26" t="s">
        <v>162</v>
      </c>
      <c r="G11" s="24" t="s">
        <v>87</v>
      </c>
      <c r="H11" s="25" t="s">
        <v>364</v>
      </c>
      <c r="I11" s="25" t="s">
        <v>127</v>
      </c>
      <c r="J11" s="26" t="s">
        <v>162</v>
      </c>
      <c r="K11" s="24" t="s">
        <v>130</v>
      </c>
      <c r="L11" s="25" t="s">
        <v>367</v>
      </c>
      <c r="M11" s="25" t="s">
        <v>127</v>
      </c>
      <c r="N11" s="26" t="s">
        <v>368</v>
      </c>
      <c r="O11" s="24"/>
      <c r="P11" s="25"/>
      <c r="Q11" s="25"/>
      <c r="R11" s="26"/>
      <c r="S11" s="24"/>
      <c r="T11" s="183"/>
      <c r="U11" s="25"/>
      <c r="V11" s="26"/>
      <c r="W11" s="24"/>
      <c r="X11" s="25"/>
      <c r="Y11" s="25"/>
      <c r="Z11" s="26"/>
    </row>
    <row r="12" spans="1:26" x14ac:dyDescent="0.25">
      <c r="A12" s="231"/>
      <c r="B12" s="226"/>
      <c r="C12" s="24"/>
      <c r="D12" s="25"/>
      <c r="E12" s="25"/>
      <c r="F12" s="26" t="s">
        <v>163</v>
      </c>
      <c r="G12" s="24" t="s">
        <v>130</v>
      </c>
      <c r="H12" s="25" t="s">
        <v>367</v>
      </c>
      <c r="I12" s="25" t="s">
        <v>128</v>
      </c>
      <c r="J12" s="26" t="s">
        <v>368</v>
      </c>
      <c r="K12" s="24" t="s">
        <v>87</v>
      </c>
      <c r="L12" s="25" t="s">
        <v>364</v>
      </c>
      <c r="M12" s="25" t="s">
        <v>128</v>
      </c>
      <c r="N12" s="26" t="s">
        <v>163</v>
      </c>
      <c r="O12" s="24"/>
      <c r="P12" s="25"/>
      <c r="Q12" s="25"/>
      <c r="R12" s="26"/>
      <c r="S12" s="24"/>
      <c r="T12" s="183"/>
      <c r="U12" s="25"/>
      <c r="V12" s="26"/>
      <c r="W12" s="24"/>
      <c r="X12" s="25"/>
      <c r="Y12" s="25"/>
      <c r="Z12" s="26"/>
    </row>
    <row r="13" spans="1:26" x14ac:dyDescent="0.25">
      <c r="A13" s="231"/>
      <c r="B13" s="224" t="s">
        <v>3</v>
      </c>
      <c r="C13" s="27" t="s">
        <v>98</v>
      </c>
      <c r="D13" s="28" t="s">
        <v>314</v>
      </c>
      <c r="E13" s="28"/>
      <c r="F13" s="29" t="s">
        <v>155</v>
      </c>
      <c r="G13" s="27" t="s">
        <v>138</v>
      </c>
      <c r="H13" s="28" t="s">
        <v>312</v>
      </c>
      <c r="I13" s="28"/>
      <c r="J13" s="29" t="s">
        <v>201</v>
      </c>
      <c r="K13" s="27"/>
      <c r="L13" s="28"/>
      <c r="M13" s="28" t="s">
        <v>127</v>
      </c>
      <c r="N13" s="29"/>
      <c r="O13" s="27" t="s">
        <v>138</v>
      </c>
      <c r="P13" s="28" t="s">
        <v>313</v>
      </c>
      <c r="Q13" s="28" t="s">
        <v>127</v>
      </c>
      <c r="R13" s="29" t="s">
        <v>155</v>
      </c>
      <c r="S13" s="27" t="s">
        <v>89</v>
      </c>
      <c r="T13" s="184" t="s">
        <v>309</v>
      </c>
      <c r="U13" s="28" t="s">
        <v>127</v>
      </c>
      <c r="V13" s="29" t="s">
        <v>308</v>
      </c>
      <c r="W13" s="27"/>
      <c r="X13" s="28"/>
      <c r="Y13" s="28"/>
      <c r="Z13" s="29"/>
    </row>
    <row r="14" spans="1:26" x14ac:dyDescent="0.25">
      <c r="A14" s="231"/>
      <c r="B14" s="224"/>
      <c r="C14" s="27"/>
      <c r="D14" s="28"/>
      <c r="E14" s="28"/>
      <c r="F14" s="29"/>
      <c r="G14" s="27"/>
      <c r="H14" s="28"/>
      <c r="I14" s="28"/>
      <c r="J14" s="29"/>
      <c r="K14" s="27" t="s">
        <v>89</v>
      </c>
      <c r="L14" s="28" t="s">
        <v>309</v>
      </c>
      <c r="M14" s="28" t="s">
        <v>128</v>
      </c>
      <c r="N14" s="29" t="s">
        <v>155</v>
      </c>
      <c r="O14" s="27" t="s">
        <v>90</v>
      </c>
      <c r="P14" s="28" t="s">
        <v>267</v>
      </c>
      <c r="Q14" s="28" t="s">
        <v>128</v>
      </c>
      <c r="R14" s="29" t="s">
        <v>158</v>
      </c>
      <c r="S14" s="27" t="s">
        <v>138</v>
      </c>
      <c r="T14" s="184" t="s">
        <v>313</v>
      </c>
      <c r="U14" s="28" t="s">
        <v>128</v>
      </c>
      <c r="V14" s="29" t="s">
        <v>158</v>
      </c>
      <c r="W14" s="27"/>
      <c r="X14" s="28"/>
      <c r="Y14" s="28"/>
      <c r="Z14" s="29"/>
    </row>
    <row r="15" spans="1:26" x14ac:dyDescent="0.25">
      <c r="A15" s="231"/>
      <c r="B15" s="4" t="s">
        <v>4</v>
      </c>
      <c r="C15" s="30" t="s">
        <v>132</v>
      </c>
      <c r="D15" s="31" t="s">
        <v>275</v>
      </c>
      <c r="E15" s="31"/>
      <c r="F15" s="32" t="s">
        <v>159</v>
      </c>
      <c r="G15" s="30" t="s">
        <v>132</v>
      </c>
      <c r="H15" s="31" t="s">
        <v>276</v>
      </c>
      <c r="I15" s="31"/>
      <c r="J15" s="32" t="s">
        <v>159</v>
      </c>
      <c r="K15" s="30"/>
      <c r="L15" s="31"/>
      <c r="M15" s="31"/>
      <c r="N15" s="32"/>
      <c r="O15" s="30" t="s">
        <v>103</v>
      </c>
      <c r="P15" s="31" t="s">
        <v>282</v>
      </c>
      <c r="Q15" s="31"/>
      <c r="R15" s="32" t="s">
        <v>159</v>
      </c>
      <c r="S15" s="30"/>
      <c r="T15" s="185"/>
      <c r="U15" s="31"/>
      <c r="V15" s="32"/>
      <c r="W15" s="30"/>
      <c r="X15" s="31"/>
      <c r="Y15" s="31"/>
      <c r="Z15" s="32"/>
    </row>
    <row r="16" spans="1:26" x14ac:dyDescent="0.25">
      <c r="A16" s="231"/>
      <c r="B16" s="225" t="s">
        <v>6</v>
      </c>
      <c r="C16" s="33" t="s">
        <v>96</v>
      </c>
      <c r="D16" s="34" t="s">
        <v>340</v>
      </c>
      <c r="E16" s="34" t="s">
        <v>127</v>
      </c>
      <c r="F16" s="35" t="s">
        <v>160</v>
      </c>
      <c r="G16" s="33" t="s">
        <v>91</v>
      </c>
      <c r="H16" s="34" t="s">
        <v>344</v>
      </c>
      <c r="I16" s="34" t="s">
        <v>337</v>
      </c>
      <c r="J16" s="35" t="s">
        <v>203</v>
      </c>
      <c r="K16" s="33" t="s">
        <v>91</v>
      </c>
      <c r="L16" s="34" t="s">
        <v>356</v>
      </c>
      <c r="M16" s="34" t="s">
        <v>337</v>
      </c>
      <c r="N16" s="35" t="s">
        <v>203</v>
      </c>
      <c r="O16" s="33"/>
      <c r="P16" s="34"/>
      <c r="Q16" s="34"/>
      <c r="R16" s="35" t="s">
        <v>203</v>
      </c>
      <c r="S16" s="33" t="s">
        <v>81</v>
      </c>
      <c r="T16" s="186" t="s">
        <v>355</v>
      </c>
      <c r="U16" s="34" t="s">
        <v>337</v>
      </c>
      <c r="V16" s="35" t="s">
        <v>202</v>
      </c>
      <c r="W16" s="33" t="s">
        <v>81</v>
      </c>
      <c r="X16" s="34" t="s">
        <v>355</v>
      </c>
      <c r="Y16" s="34" t="s">
        <v>337</v>
      </c>
      <c r="Z16" s="35" t="s">
        <v>202</v>
      </c>
    </row>
    <row r="17" spans="1:26" x14ac:dyDescent="0.25">
      <c r="A17" s="231"/>
      <c r="B17" s="225"/>
      <c r="C17" s="33"/>
      <c r="D17" s="34"/>
      <c r="E17" s="34" t="s">
        <v>128</v>
      </c>
      <c r="F17" s="35" t="s">
        <v>349</v>
      </c>
      <c r="G17" s="33" t="s">
        <v>96</v>
      </c>
      <c r="H17" s="34" t="s">
        <v>338</v>
      </c>
      <c r="I17" s="34" t="s">
        <v>339</v>
      </c>
      <c r="J17" s="35" t="s">
        <v>202</v>
      </c>
      <c r="K17" s="33" t="s">
        <v>96</v>
      </c>
      <c r="L17" s="34" t="s">
        <v>338</v>
      </c>
      <c r="M17" s="34" t="s">
        <v>339</v>
      </c>
      <c r="N17" s="35" t="s">
        <v>202</v>
      </c>
      <c r="O17" s="33"/>
      <c r="P17" s="34"/>
      <c r="Q17" s="34"/>
      <c r="R17" s="35"/>
      <c r="S17" s="33"/>
      <c r="T17" s="186"/>
      <c r="U17" s="34"/>
      <c r="V17" s="35"/>
      <c r="W17" s="33"/>
      <c r="X17" s="34"/>
      <c r="Y17" s="34"/>
      <c r="Z17" s="35"/>
    </row>
    <row r="18" spans="1:26" x14ac:dyDescent="0.25">
      <c r="A18" s="231"/>
      <c r="B18" s="216" t="s">
        <v>7</v>
      </c>
      <c r="C18" s="36" t="s">
        <v>101</v>
      </c>
      <c r="D18" s="37" t="s">
        <v>322</v>
      </c>
      <c r="E18" s="37"/>
      <c r="F18" s="38" t="s">
        <v>201</v>
      </c>
      <c r="G18" s="36" t="s">
        <v>101</v>
      </c>
      <c r="H18" s="75" t="s">
        <v>324</v>
      </c>
      <c r="I18" s="37" t="s">
        <v>127</v>
      </c>
      <c r="J18" s="38" t="s">
        <v>153</v>
      </c>
      <c r="K18" s="36"/>
      <c r="L18" s="37"/>
      <c r="M18" s="37"/>
      <c r="N18" s="38"/>
      <c r="O18" s="36" t="s">
        <v>99</v>
      </c>
      <c r="P18" s="37" t="s">
        <v>329</v>
      </c>
      <c r="Q18" s="37"/>
      <c r="R18" s="38" t="s">
        <v>119</v>
      </c>
      <c r="S18" s="36" t="s">
        <v>99</v>
      </c>
      <c r="T18" s="75" t="s">
        <v>330</v>
      </c>
      <c r="U18" s="37" t="s">
        <v>127</v>
      </c>
      <c r="V18" s="38" t="s">
        <v>153</v>
      </c>
      <c r="W18" s="36"/>
      <c r="X18" s="37"/>
      <c r="Y18" s="37" t="s">
        <v>127</v>
      </c>
      <c r="Z18" s="38"/>
    </row>
    <row r="19" spans="1:26" x14ac:dyDescent="0.25">
      <c r="A19" s="231"/>
      <c r="B19" s="216"/>
      <c r="C19" s="36"/>
      <c r="D19" s="37"/>
      <c r="E19" s="37"/>
      <c r="F19" s="38"/>
      <c r="G19" s="198" t="s">
        <v>99</v>
      </c>
      <c r="H19" s="199" t="s">
        <v>323</v>
      </c>
      <c r="I19" s="199" t="s">
        <v>128</v>
      </c>
      <c r="J19" s="195" t="s">
        <v>291</v>
      </c>
      <c r="K19" s="36"/>
      <c r="L19" s="37"/>
      <c r="M19" s="37"/>
      <c r="N19" s="38"/>
      <c r="O19" s="36"/>
      <c r="P19" s="37"/>
      <c r="Q19" s="37"/>
      <c r="R19" s="38"/>
      <c r="S19" s="36" t="s">
        <v>101</v>
      </c>
      <c r="T19" s="75" t="s">
        <v>324</v>
      </c>
      <c r="U19" s="37" t="s">
        <v>128</v>
      </c>
      <c r="V19" s="38" t="s">
        <v>154</v>
      </c>
      <c r="W19" s="36"/>
      <c r="X19" s="37"/>
      <c r="Y19" s="37"/>
      <c r="Z19" s="38"/>
    </row>
    <row r="20" spans="1:26" ht="15.75" thickBot="1" x14ac:dyDescent="0.3">
      <c r="A20" s="231"/>
      <c r="B20" s="216"/>
      <c r="C20" s="36"/>
      <c r="D20" s="37"/>
      <c r="E20" s="37"/>
      <c r="F20" s="38"/>
      <c r="G20" s="36"/>
      <c r="H20" s="37"/>
      <c r="I20" s="37"/>
      <c r="J20" s="38"/>
      <c r="K20" s="36"/>
      <c r="L20" s="37"/>
      <c r="M20" s="37"/>
      <c r="N20" s="38"/>
      <c r="O20" s="36"/>
      <c r="P20" s="37"/>
      <c r="Q20" s="37"/>
      <c r="R20" s="38"/>
      <c r="S20" s="36"/>
      <c r="T20" s="75"/>
      <c r="U20" s="37"/>
      <c r="V20" s="38"/>
      <c r="W20" s="36"/>
      <c r="X20" s="37"/>
      <c r="Y20" s="37"/>
      <c r="Z20" s="38"/>
    </row>
    <row r="21" spans="1:26" ht="15.75" hidden="1" thickBot="1" x14ac:dyDescent="0.3">
      <c r="A21" s="231"/>
      <c r="B21" s="5" t="s">
        <v>22</v>
      </c>
      <c r="C21" s="39"/>
      <c r="D21" s="51"/>
      <c r="E21" s="40"/>
      <c r="F21" s="41"/>
      <c r="G21" s="39"/>
      <c r="H21" s="51"/>
      <c r="I21" s="40"/>
      <c r="J21" s="41"/>
      <c r="K21" s="39"/>
      <c r="L21" s="51"/>
      <c r="M21" s="40"/>
      <c r="N21" s="41"/>
      <c r="O21" s="39"/>
      <c r="P21" s="40"/>
      <c r="Q21" s="40"/>
      <c r="R21" s="41"/>
      <c r="S21" s="39"/>
      <c r="T21" s="51"/>
      <c r="U21" s="40"/>
      <c r="V21" s="41"/>
      <c r="W21" s="39"/>
      <c r="X21" s="40"/>
      <c r="Y21" s="40"/>
      <c r="Z21" s="41"/>
    </row>
    <row r="22" spans="1:26" hidden="1" x14ac:dyDescent="0.25">
      <c r="A22" s="231"/>
      <c r="B22" s="223" t="s">
        <v>23</v>
      </c>
      <c r="C22" s="42"/>
      <c r="D22" s="43"/>
      <c r="E22" s="43"/>
      <c r="F22" s="44"/>
      <c r="G22" s="42"/>
      <c r="H22" s="43"/>
      <c r="I22" s="43"/>
      <c r="J22" s="44"/>
      <c r="K22" s="42"/>
      <c r="L22" s="43"/>
      <c r="M22" s="43"/>
      <c r="N22" s="44"/>
      <c r="O22" s="42"/>
      <c r="P22" s="43"/>
      <c r="Q22" s="43"/>
      <c r="R22" s="44"/>
      <c r="S22" s="42"/>
      <c r="T22" s="187"/>
      <c r="U22" s="43"/>
      <c r="V22" s="44"/>
      <c r="W22" s="42"/>
      <c r="X22" s="43"/>
      <c r="Y22" s="43"/>
      <c r="Z22" s="44"/>
    </row>
    <row r="23" spans="1:26" ht="15.75" hidden="1" thickBot="1" x14ac:dyDescent="0.3">
      <c r="A23" s="231"/>
      <c r="B23" s="223"/>
      <c r="C23" s="42"/>
      <c r="D23" s="43"/>
      <c r="E23" s="43"/>
      <c r="F23" s="44"/>
      <c r="G23" s="42"/>
      <c r="H23" s="43"/>
      <c r="I23" s="43"/>
      <c r="J23" s="44"/>
      <c r="K23" s="42"/>
      <c r="L23" s="43"/>
      <c r="M23" s="43"/>
      <c r="N23" s="44"/>
      <c r="O23" s="42"/>
      <c r="P23" s="43"/>
      <c r="Q23" s="43"/>
      <c r="R23" s="44"/>
      <c r="S23" s="42"/>
      <c r="T23" s="187"/>
      <c r="U23" s="43"/>
      <c r="V23" s="44"/>
      <c r="W23" s="42"/>
      <c r="X23" s="43"/>
      <c r="Y23" s="43"/>
      <c r="Z23" s="44"/>
    </row>
    <row r="24" spans="1:26" hidden="1" x14ac:dyDescent="0.25">
      <c r="A24" s="231"/>
      <c r="B24" s="220" t="s">
        <v>24</v>
      </c>
      <c r="C24" s="45"/>
      <c r="D24" s="46"/>
      <c r="E24" s="46"/>
      <c r="F24" s="47"/>
      <c r="G24" s="45"/>
      <c r="H24" s="46"/>
      <c r="I24" s="46"/>
      <c r="J24" s="47"/>
      <c r="K24" s="45"/>
      <c r="L24" s="46"/>
      <c r="M24" s="46"/>
      <c r="N24" s="47"/>
      <c r="O24" s="45"/>
      <c r="P24" s="46"/>
      <c r="Q24" s="46"/>
      <c r="R24" s="47"/>
      <c r="S24" s="45"/>
      <c r="T24" s="188"/>
      <c r="U24" s="46"/>
      <c r="V24" s="47"/>
      <c r="W24" s="45"/>
      <c r="X24" s="46"/>
      <c r="Y24" s="46"/>
      <c r="Z24" s="47"/>
    </row>
    <row r="25" spans="1:26" ht="15.75" hidden="1" thickBot="1" x14ac:dyDescent="0.3">
      <c r="A25" s="232"/>
      <c r="B25" s="221"/>
      <c r="C25" s="48"/>
      <c r="D25" s="49"/>
      <c r="E25" s="49"/>
      <c r="F25" s="50"/>
      <c r="G25" s="48"/>
      <c r="H25" s="49"/>
      <c r="I25" s="49"/>
      <c r="J25" s="50"/>
      <c r="K25" s="48"/>
      <c r="L25" s="49"/>
      <c r="M25" s="49"/>
      <c r="N25" s="50"/>
      <c r="O25" s="48"/>
      <c r="P25" s="49"/>
      <c r="Q25" s="49"/>
      <c r="R25" s="50"/>
      <c r="S25" s="48"/>
      <c r="T25" s="189"/>
      <c r="U25" s="49"/>
      <c r="V25" s="50"/>
      <c r="W25" s="48"/>
      <c r="X25" s="49"/>
      <c r="Y25" s="49"/>
      <c r="Z25" s="50"/>
    </row>
    <row r="26" spans="1:26" x14ac:dyDescent="0.25">
      <c r="A26" s="217" t="s">
        <v>12</v>
      </c>
      <c r="B26" s="2" t="s">
        <v>1</v>
      </c>
      <c r="C26" s="162" t="s">
        <v>244</v>
      </c>
      <c r="D26" s="163" t="s">
        <v>245</v>
      </c>
      <c r="E26" s="163"/>
      <c r="F26" s="164"/>
      <c r="G26" s="162" t="s">
        <v>244</v>
      </c>
      <c r="H26" s="163" t="s">
        <v>246</v>
      </c>
      <c r="I26" s="163" t="s">
        <v>126</v>
      </c>
      <c r="J26" s="164" t="s">
        <v>123</v>
      </c>
      <c r="K26" s="162" t="s">
        <v>244</v>
      </c>
      <c r="L26" s="163" t="s">
        <v>247</v>
      </c>
      <c r="M26" s="163" t="s">
        <v>126</v>
      </c>
      <c r="N26" s="164" t="s">
        <v>157</v>
      </c>
      <c r="O26" s="71" t="s">
        <v>97</v>
      </c>
      <c r="P26" s="19" t="s">
        <v>146</v>
      </c>
      <c r="Q26" s="19" t="s">
        <v>304</v>
      </c>
      <c r="R26" s="72" t="s">
        <v>295</v>
      </c>
      <c r="S26" s="71" t="s">
        <v>97</v>
      </c>
      <c r="T26" s="181" t="s">
        <v>146</v>
      </c>
      <c r="U26" s="19" t="s">
        <v>304</v>
      </c>
      <c r="V26" s="72" t="s">
        <v>295</v>
      </c>
      <c r="W26" s="71"/>
      <c r="X26" s="19"/>
      <c r="Y26" s="19" t="s">
        <v>126</v>
      </c>
      <c r="Z26" s="72"/>
    </row>
    <row r="27" spans="1:26" x14ac:dyDescent="0.25">
      <c r="A27" s="231"/>
      <c r="B27" s="222" t="s">
        <v>0</v>
      </c>
      <c r="C27" s="39" t="s">
        <v>107</v>
      </c>
      <c r="D27" s="40" t="s">
        <v>240</v>
      </c>
      <c r="E27" s="40"/>
      <c r="F27" s="41" t="s">
        <v>119</v>
      </c>
      <c r="G27" s="73" t="s">
        <v>105</v>
      </c>
      <c r="H27" s="20" t="s">
        <v>145</v>
      </c>
      <c r="I27" s="20" t="s">
        <v>127</v>
      </c>
      <c r="J27" s="74" t="s">
        <v>149</v>
      </c>
      <c r="K27" s="73"/>
      <c r="L27" s="20"/>
      <c r="M27" s="20" t="s">
        <v>127</v>
      </c>
      <c r="N27" s="74"/>
      <c r="O27" s="73" t="s">
        <v>130</v>
      </c>
      <c r="P27" s="20" t="s">
        <v>249</v>
      </c>
      <c r="Q27" s="20" t="s">
        <v>305</v>
      </c>
      <c r="R27" s="74" t="s">
        <v>292</v>
      </c>
      <c r="S27" s="73" t="s">
        <v>130</v>
      </c>
      <c r="T27" s="182" t="s">
        <v>249</v>
      </c>
      <c r="U27" s="20" t="s">
        <v>305</v>
      </c>
      <c r="V27" s="74" t="s">
        <v>292</v>
      </c>
      <c r="W27" s="73"/>
      <c r="X27" s="20"/>
      <c r="Y27" s="20" t="s">
        <v>127</v>
      </c>
      <c r="Z27" s="74"/>
    </row>
    <row r="28" spans="1:26" x14ac:dyDescent="0.25">
      <c r="A28" s="231"/>
      <c r="B28" s="222"/>
      <c r="C28" s="39"/>
      <c r="D28" s="40"/>
      <c r="E28" s="40"/>
      <c r="F28" s="41"/>
      <c r="G28" s="73" t="s">
        <v>125</v>
      </c>
      <c r="H28" s="20" t="s">
        <v>252</v>
      </c>
      <c r="I28" s="20" t="s">
        <v>128</v>
      </c>
      <c r="J28" s="74" t="s">
        <v>150</v>
      </c>
      <c r="K28" s="73"/>
      <c r="L28" s="20"/>
      <c r="M28" s="20" t="s">
        <v>128</v>
      </c>
      <c r="N28" s="74"/>
      <c r="O28" s="73" t="s">
        <v>94</v>
      </c>
      <c r="P28" s="20" t="s">
        <v>250</v>
      </c>
      <c r="Q28" s="20" t="s">
        <v>302</v>
      </c>
      <c r="R28" s="74" t="s">
        <v>296</v>
      </c>
      <c r="S28" s="73" t="s">
        <v>94</v>
      </c>
      <c r="T28" s="182" t="s">
        <v>250</v>
      </c>
      <c r="U28" s="20" t="s">
        <v>302</v>
      </c>
      <c r="V28" s="74" t="s">
        <v>296</v>
      </c>
      <c r="W28" s="73"/>
      <c r="X28" s="20"/>
      <c r="Y28" s="20" t="s">
        <v>128</v>
      </c>
      <c r="Z28" s="74"/>
    </row>
    <row r="29" spans="1:26" x14ac:dyDescent="0.25">
      <c r="A29" s="231"/>
      <c r="B29" s="222"/>
      <c r="C29" s="39"/>
      <c r="D29" s="40"/>
      <c r="E29" s="40"/>
      <c r="F29" s="41"/>
      <c r="G29" s="73" t="s">
        <v>107</v>
      </c>
      <c r="H29" s="20" t="s">
        <v>253</v>
      </c>
      <c r="I29" s="20" t="s">
        <v>129</v>
      </c>
      <c r="J29" s="74" t="s">
        <v>151</v>
      </c>
      <c r="K29" s="73"/>
      <c r="L29" s="20"/>
      <c r="M29" s="20" t="s">
        <v>129</v>
      </c>
      <c r="N29" s="74"/>
      <c r="O29" s="73" t="s">
        <v>106</v>
      </c>
      <c r="P29" s="20" t="s">
        <v>251</v>
      </c>
      <c r="Q29" s="20" t="s">
        <v>303</v>
      </c>
      <c r="R29" s="74" t="s">
        <v>294</v>
      </c>
      <c r="S29" s="73" t="s">
        <v>106</v>
      </c>
      <c r="T29" s="182" t="s">
        <v>251</v>
      </c>
      <c r="U29" s="20" t="s">
        <v>303</v>
      </c>
      <c r="V29" s="74" t="s">
        <v>294</v>
      </c>
      <c r="W29" s="73"/>
      <c r="X29" s="20"/>
      <c r="Y29" s="20" t="s">
        <v>129</v>
      </c>
      <c r="Z29" s="74"/>
    </row>
    <row r="30" spans="1:26" x14ac:dyDescent="0.25">
      <c r="A30" s="231"/>
      <c r="B30" s="222"/>
      <c r="C30" s="39"/>
      <c r="D30" s="40"/>
      <c r="E30" s="40"/>
      <c r="F30" s="41"/>
      <c r="G30" s="73"/>
      <c r="H30" s="20"/>
      <c r="I30" s="20"/>
      <c r="J30" s="74"/>
      <c r="K30" s="73"/>
      <c r="L30" s="20"/>
      <c r="M30" s="20"/>
      <c r="N30" s="74"/>
      <c r="O30" s="73"/>
      <c r="P30" s="20"/>
      <c r="Q30" s="20"/>
      <c r="R30" s="74"/>
      <c r="S30" s="73"/>
      <c r="T30" s="182"/>
      <c r="U30" s="20"/>
      <c r="V30" s="74"/>
      <c r="W30" s="73"/>
      <c r="X30" s="20"/>
      <c r="Y30" s="20"/>
      <c r="Z30" s="74"/>
    </row>
    <row r="31" spans="1:26" x14ac:dyDescent="0.25">
      <c r="A31" s="231"/>
      <c r="B31" s="3" t="s">
        <v>2</v>
      </c>
      <c r="C31" s="21" t="s">
        <v>92</v>
      </c>
      <c r="D31" s="22" t="s">
        <v>260</v>
      </c>
      <c r="E31" s="22"/>
      <c r="F31" s="23" t="s">
        <v>152</v>
      </c>
      <c r="G31" s="21" t="s">
        <v>92</v>
      </c>
      <c r="H31" s="22" t="s">
        <v>261</v>
      </c>
      <c r="I31" s="22"/>
      <c r="J31" s="23" t="s">
        <v>152</v>
      </c>
      <c r="K31" s="21"/>
      <c r="L31" s="22"/>
      <c r="M31" s="22"/>
      <c r="N31" s="23"/>
      <c r="O31" s="21" t="s">
        <v>102</v>
      </c>
      <c r="P31" s="22" t="s">
        <v>267</v>
      </c>
      <c r="Q31" s="22"/>
      <c r="R31" s="23" t="s">
        <v>291</v>
      </c>
      <c r="S31" s="21" t="s">
        <v>102</v>
      </c>
      <c r="T31" s="52" t="s">
        <v>267</v>
      </c>
      <c r="U31" s="22"/>
      <c r="V31" s="23" t="s">
        <v>291</v>
      </c>
      <c r="W31" s="21"/>
      <c r="X31" s="22"/>
      <c r="Y31" s="22"/>
      <c r="Z31" s="23"/>
    </row>
    <row r="32" spans="1:26" x14ac:dyDescent="0.25">
      <c r="A32" s="231"/>
      <c r="B32" s="226" t="s">
        <v>5</v>
      </c>
      <c r="C32" s="24" t="s">
        <v>82</v>
      </c>
      <c r="D32" s="25" t="s">
        <v>345</v>
      </c>
      <c r="E32" s="25"/>
      <c r="F32" s="26" t="s">
        <v>162</v>
      </c>
      <c r="G32" s="24" t="s">
        <v>82</v>
      </c>
      <c r="H32" s="25" t="s">
        <v>353</v>
      </c>
      <c r="I32" s="25" t="s">
        <v>127</v>
      </c>
      <c r="J32" s="26" t="s">
        <v>162</v>
      </c>
      <c r="K32" s="24"/>
      <c r="L32" s="25"/>
      <c r="M32" s="25" t="s">
        <v>127</v>
      </c>
      <c r="N32" s="26" t="s">
        <v>162</v>
      </c>
      <c r="O32" s="24" t="s">
        <v>102</v>
      </c>
      <c r="P32" s="25" t="s">
        <v>267</v>
      </c>
      <c r="Q32" s="25"/>
      <c r="R32" s="26" t="s">
        <v>291</v>
      </c>
      <c r="S32" s="24" t="s">
        <v>102</v>
      </c>
      <c r="T32" s="183" t="s">
        <v>267</v>
      </c>
      <c r="U32" s="25"/>
      <c r="V32" s="26" t="s">
        <v>291</v>
      </c>
      <c r="W32" s="24"/>
      <c r="X32" s="25"/>
      <c r="Y32" s="25"/>
      <c r="Z32" s="26"/>
    </row>
    <row r="33" spans="1:26" x14ac:dyDescent="0.25">
      <c r="A33" s="231"/>
      <c r="B33" s="226"/>
      <c r="C33" s="24"/>
      <c r="D33" s="25"/>
      <c r="E33" s="25"/>
      <c r="F33" s="26" t="s">
        <v>163</v>
      </c>
      <c r="G33" s="24" t="s">
        <v>106</v>
      </c>
      <c r="H33" s="25" t="s">
        <v>365</v>
      </c>
      <c r="I33" s="25" t="s">
        <v>128</v>
      </c>
      <c r="J33" s="26" t="s">
        <v>163</v>
      </c>
      <c r="K33" s="24" t="s">
        <v>82</v>
      </c>
      <c r="L33" s="25" t="s">
        <v>353</v>
      </c>
      <c r="M33" s="25" t="s">
        <v>128</v>
      </c>
      <c r="N33" s="26" t="s">
        <v>163</v>
      </c>
      <c r="O33" s="24"/>
      <c r="P33" s="25"/>
      <c r="Q33" s="25"/>
      <c r="R33" s="26"/>
      <c r="S33" s="24"/>
      <c r="T33" s="183"/>
      <c r="U33" s="25"/>
      <c r="V33" s="26"/>
      <c r="W33" s="24"/>
      <c r="X33" s="25"/>
      <c r="Y33" s="25"/>
      <c r="Z33" s="26"/>
    </row>
    <row r="34" spans="1:26" x14ac:dyDescent="0.25">
      <c r="A34" s="231"/>
      <c r="B34" s="224" t="s">
        <v>3</v>
      </c>
      <c r="C34" s="27" t="s">
        <v>90</v>
      </c>
      <c r="D34" s="28" t="s">
        <v>267</v>
      </c>
      <c r="E34" s="28" t="s">
        <v>127</v>
      </c>
      <c r="F34" s="29" t="s">
        <v>155</v>
      </c>
      <c r="G34" s="27" t="s">
        <v>89</v>
      </c>
      <c r="H34" s="28" t="s">
        <v>306</v>
      </c>
      <c r="I34" s="28"/>
      <c r="J34" s="29" t="s">
        <v>119</v>
      </c>
      <c r="K34" s="27" t="s">
        <v>89</v>
      </c>
      <c r="L34" s="28" t="s">
        <v>307</v>
      </c>
      <c r="M34" s="28" t="s">
        <v>127</v>
      </c>
      <c r="N34" s="29" t="s">
        <v>155</v>
      </c>
      <c r="O34" s="27"/>
      <c r="P34" s="28"/>
      <c r="Q34" s="28"/>
      <c r="R34" s="29"/>
      <c r="S34" s="27" t="s">
        <v>111</v>
      </c>
      <c r="T34" s="184" t="s">
        <v>315</v>
      </c>
      <c r="U34" s="28" t="s">
        <v>127</v>
      </c>
      <c r="V34" s="29"/>
      <c r="W34" s="27"/>
      <c r="X34" s="28"/>
      <c r="Y34" s="28"/>
      <c r="Z34" s="29"/>
    </row>
    <row r="35" spans="1:26" x14ac:dyDescent="0.25">
      <c r="A35" s="231"/>
      <c r="B35" s="224"/>
      <c r="C35" s="27" t="s">
        <v>89</v>
      </c>
      <c r="D35" s="28" t="s">
        <v>307</v>
      </c>
      <c r="E35" s="28" t="s">
        <v>128</v>
      </c>
      <c r="F35" s="29" t="s">
        <v>158</v>
      </c>
      <c r="G35" s="27"/>
      <c r="H35" s="28"/>
      <c r="I35" s="28"/>
      <c r="J35" s="29"/>
      <c r="K35" s="27"/>
      <c r="L35" s="28"/>
      <c r="M35" s="28"/>
      <c r="N35" s="29"/>
      <c r="O35" s="27" t="s">
        <v>111</v>
      </c>
      <c r="P35" s="28" t="s">
        <v>315</v>
      </c>
      <c r="Q35" s="28" t="s">
        <v>128</v>
      </c>
      <c r="R35" s="29"/>
      <c r="S35" s="27" t="s">
        <v>326</v>
      </c>
      <c r="T35" s="184" t="s">
        <v>316</v>
      </c>
      <c r="U35" s="28" t="s">
        <v>128</v>
      </c>
      <c r="V35" s="29"/>
      <c r="W35" s="27"/>
      <c r="X35" s="28"/>
      <c r="Y35" s="28"/>
      <c r="Z35" s="29"/>
    </row>
    <row r="36" spans="1:26" x14ac:dyDescent="0.25">
      <c r="A36" s="231"/>
      <c r="B36" s="4" t="s">
        <v>4</v>
      </c>
      <c r="C36" s="30" t="s">
        <v>103</v>
      </c>
      <c r="D36" s="31" t="s">
        <v>280</v>
      </c>
      <c r="E36" s="31"/>
      <c r="F36" s="32" t="s">
        <v>159</v>
      </c>
      <c r="G36" s="30" t="s">
        <v>103</v>
      </c>
      <c r="H36" s="31" t="s">
        <v>281</v>
      </c>
      <c r="I36" s="31"/>
      <c r="J36" s="32" t="s">
        <v>159</v>
      </c>
      <c r="K36" s="30" t="s">
        <v>114</v>
      </c>
      <c r="L36" s="31" t="s">
        <v>287</v>
      </c>
      <c r="M36" s="31"/>
      <c r="N36" s="32" t="s">
        <v>291</v>
      </c>
      <c r="O36" s="30" t="s">
        <v>103</v>
      </c>
      <c r="P36" s="31" t="s">
        <v>279</v>
      </c>
      <c r="Q36" s="31"/>
      <c r="R36" s="32" t="s">
        <v>291</v>
      </c>
      <c r="S36" s="30" t="s">
        <v>114</v>
      </c>
      <c r="T36" s="185" t="s">
        <v>285</v>
      </c>
      <c r="U36" s="31"/>
      <c r="V36" s="32" t="s">
        <v>291</v>
      </c>
      <c r="W36" s="30"/>
      <c r="X36" s="31"/>
      <c r="Y36" s="31"/>
      <c r="Z36" s="32"/>
    </row>
    <row r="37" spans="1:26" x14ac:dyDescent="0.25">
      <c r="A37" s="231"/>
      <c r="B37" s="225" t="s">
        <v>6</v>
      </c>
      <c r="C37" s="33" t="s">
        <v>108</v>
      </c>
      <c r="D37" s="34" t="s">
        <v>348</v>
      </c>
      <c r="E37" s="34" t="s">
        <v>127</v>
      </c>
      <c r="F37" s="35" t="s">
        <v>203</v>
      </c>
      <c r="G37" s="33" t="s">
        <v>108</v>
      </c>
      <c r="H37" s="34" t="s">
        <v>347</v>
      </c>
      <c r="I37" s="34"/>
      <c r="J37" s="35" t="s">
        <v>203</v>
      </c>
      <c r="K37" s="33" t="s">
        <v>350</v>
      </c>
      <c r="L37" s="34" t="s">
        <v>358</v>
      </c>
      <c r="M37" s="34" t="s">
        <v>128</v>
      </c>
      <c r="N37" s="35" t="s">
        <v>160</v>
      </c>
      <c r="O37" s="76"/>
      <c r="P37" s="77"/>
      <c r="Q37" s="77"/>
      <c r="R37" s="35"/>
      <c r="S37" s="33" t="s">
        <v>91</v>
      </c>
      <c r="T37" s="186" t="s">
        <v>343</v>
      </c>
      <c r="U37" s="34" t="s">
        <v>127</v>
      </c>
      <c r="V37" s="35" t="s">
        <v>160</v>
      </c>
      <c r="W37" s="33"/>
      <c r="X37" s="34"/>
      <c r="Y37" s="34"/>
      <c r="Z37" s="35"/>
    </row>
    <row r="38" spans="1:26" x14ac:dyDescent="0.25">
      <c r="A38" s="231"/>
      <c r="B38" s="225"/>
      <c r="C38" s="33" t="s">
        <v>350</v>
      </c>
      <c r="D38" s="34" t="s">
        <v>358</v>
      </c>
      <c r="E38" s="34" t="s">
        <v>128</v>
      </c>
      <c r="F38" s="35" t="s">
        <v>161</v>
      </c>
      <c r="G38" s="33"/>
      <c r="H38" s="34"/>
      <c r="I38" s="34"/>
      <c r="J38" s="35"/>
      <c r="K38" s="33" t="s">
        <v>108</v>
      </c>
      <c r="L38" s="34" t="s">
        <v>348</v>
      </c>
      <c r="M38" s="34" t="s">
        <v>128</v>
      </c>
      <c r="N38" s="35" t="s">
        <v>203</v>
      </c>
      <c r="O38" s="76" t="s">
        <v>91</v>
      </c>
      <c r="P38" s="77" t="s">
        <v>343</v>
      </c>
      <c r="Q38" s="77" t="s">
        <v>128</v>
      </c>
      <c r="R38" s="35" t="s">
        <v>161</v>
      </c>
      <c r="S38" s="33"/>
      <c r="T38" s="186"/>
      <c r="U38" s="34"/>
      <c r="V38" s="35"/>
      <c r="W38" s="33"/>
      <c r="X38" s="34"/>
      <c r="Y38" s="34"/>
      <c r="Z38" s="35"/>
    </row>
    <row r="39" spans="1:26" x14ac:dyDescent="0.25">
      <c r="A39" s="231"/>
      <c r="B39" s="216" t="s">
        <v>7</v>
      </c>
      <c r="C39" s="36" t="s">
        <v>85</v>
      </c>
      <c r="D39" s="37" t="s">
        <v>318</v>
      </c>
      <c r="E39" s="37"/>
      <c r="F39" s="38" t="s">
        <v>201</v>
      </c>
      <c r="G39" s="36" t="s">
        <v>85</v>
      </c>
      <c r="H39" s="37" t="s">
        <v>319</v>
      </c>
      <c r="I39" s="37" t="s">
        <v>127</v>
      </c>
      <c r="J39" s="38" t="s">
        <v>153</v>
      </c>
      <c r="K39" s="36"/>
      <c r="L39" s="37"/>
      <c r="M39" s="37"/>
      <c r="N39" s="38" t="s">
        <v>153</v>
      </c>
      <c r="O39" s="36" t="s">
        <v>270</v>
      </c>
      <c r="P39" s="37" t="s">
        <v>273</v>
      </c>
      <c r="Q39" s="37"/>
      <c r="R39" s="38"/>
      <c r="S39" s="36" t="s">
        <v>99</v>
      </c>
      <c r="T39" s="75" t="s">
        <v>323</v>
      </c>
      <c r="U39" s="37" t="s">
        <v>127</v>
      </c>
      <c r="V39" s="195" t="s">
        <v>336</v>
      </c>
      <c r="W39" s="36"/>
      <c r="X39" s="37"/>
      <c r="Y39" s="37"/>
      <c r="Z39" s="38"/>
    </row>
    <row r="40" spans="1:26" x14ac:dyDescent="0.25">
      <c r="A40" s="231"/>
      <c r="B40" s="216"/>
      <c r="C40" s="36"/>
      <c r="D40" s="37"/>
      <c r="E40" s="37"/>
      <c r="F40" s="38"/>
      <c r="G40" s="196" t="s">
        <v>99</v>
      </c>
      <c r="H40" s="197" t="s">
        <v>330</v>
      </c>
      <c r="I40" s="197" t="s">
        <v>128</v>
      </c>
      <c r="J40" s="194" t="s">
        <v>154</v>
      </c>
      <c r="K40" s="36"/>
      <c r="L40" s="37"/>
      <c r="M40" s="37"/>
      <c r="N40" s="38"/>
      <c r="O40" s="78"/>
      <c r="P40" s="79"/>
      <c r="Q40" s="79"/>
      <c r="R40" s="80"/>
      <c r="S40" s="36" t="s">
        <v>270</v>
      </c>
      <c r="T40" s="75" t="s">
        <v>274</v>
      </c>
      <c r="U40" s="37" t="s">
        <v>128</v>
      </c>
      <c r="V40" s="38" t="s">
        <v>202</v>
      </c>
      <c r="W40" s="36"/>
      <c r="X40" s="37"/>
      <c r="Y40" s="37"/>
      <c r="Z40" s="38"/>
    </row>
    <row r="41" spans="1:26" ht="15.75" thickBot="1" x14ac:dyDescent="0.3">
      <c r="A41" s="231"/>
      <c r="B41" s="216"/>
      <c r="C41" s="36"/>
      <c r="D41" s="37"/>
      <c r="E41" s="37"/>
      <c r="F41" s="38"/>
      <c r="G41" s="36"/>
      <c r="H41" s="37"/>
      <c r="I41" s="37"/>
      <c r="J41" s="38"/>
      <c r="K41" s="36"/>
      <c r="L41" s="37"/>
      <c r="M41" s="37"/>
      <c r="N41" s="38"/>
      <c r="O41" s="78"/>
      <c r="P41" s="79"/>
      <c r="Q41" s="79"/>
      <c r="R41" s="80"/>
      <c r="S41" s="36"/>
      <c r="T41" s="75"/>
      <c r="U41" s="37"/>
      <c r="V41" s="38"/>
      <c r="W41" s="36"/>
      <c r="X41" s="37"/>
      <c r="Y41" s="37"/>
      <c r="Z41" s="38"/>
    </row>
    <row r="42" spans="1:26" ht="15.75" hidden="1" thickBot="1" x14ac:dyDescent="0.3">
      <c r="A42" s="231"/>
      <c r="B42" s="5" t="s">
        <v>22</v>
      </c>
      <c r="C42" s="39"/>
      <c r="D42" s="51"/>
      <c r="E42" s="40"/>
      <c r="F42" s="41"/>
      <c r="G42" s="39"/>
      <c r="H42" s="51"/>
      <c r="I42" s="40"/>
      <c r="J42" s="41"/>
      <c r="K42" s="39"/>
      <c r="L42" s="40"/>
      <c r="M42" s="40"/>
      <c r="N42" s="41"/>
      <c r="O42" s="39"/>
      <c r="P42" s="40"/>
      <c r="Q42" s="40"/>
      <c r="R42" s="41"/>
      <c r="S42" s="39"/>
      <c r="T42" s="51"/>
      <c r="U42" s="40"/>
      <c r="V42" s="41"/>
      <c r="W42" s="39"/>
      <c r="X42" s="40"/>
      <c r="Y42" s="40"/>
      <c r="Z42" s="41"/>
    </row>
    <row r="43" spans="1:26" hidden="1" x14ac:dyDescent="0.25">
      <c r="A43" s="231"/>
      <c r="B43" s="223" t="s">
        <v>23</v>
      </c>
      <c r="C43" s="42"/>
      <c r="D43" s="43"/>
      <c r="E43" s="43"/>
      <c r="F43" s="44"/>
      <c r="G43" s="42"/>
      <c r="H43" s="43"/>
      <c r="I43" s="43"/>
      <c r="J43" s="44"/>
      <c r="K43" s="42"/>
      <c r="L43" s="43"/>
      <c r="M43" s="43"/>
      <c r="N43" s="44"/>
      <c r="O43" s="42"/>
      <c r="P43" s="43"/>
      <c r="Q43" s="43"/>
      <c r="R43" s="44"/>
      <c r="S43" s="42"/>
      <c r="T43" s="187"/>
      <c r="U43" s="43"/>
      <c r="V43" s="44"/>
      <c r="W43" s="42"/>
      <c r="X43" s="43"/>
      <c r="Y43" s="43"/>
      <c r="Z43" s="44"/>
    </row>
    <row r="44" spans="1:26" ht="15.75" hidden="1" thickBot="1" x14ac:dyDescent="0.3">
      <c r="A44" s="231"/>
      <c r="B44" s="223"/>
      <c r="C44" s="42"/>
      <c r="D44" s="43"/>
      <c r="E44" s="43"/>
      <c r="F44" s="44"/>
      <c r="G44" s="42"/>
      <c r="H44" s="43"/>
      <c r="I44" s="43"/>
      <c r="J44" s="44"/>
      <c r="K44" s="42"/>
      <c r="L44" s="43"/>
      <c r="M44" s="43"/>
      <c r="N44" s="44"/>
      <c r="O44" s="42"/>
      <c r="P44" s="43"/>
      <c r="Q44" s="43"/>
      <c r="R44" s="44"/>
      <c r="S44" s="42"/>
      <c r="T44" s="187"/>
      <c r="U44" s="43"/>
      <c r="V44" s="44"/>
      <c r="W44" s="42"/>
      <c r="X44" s="43"/>
      <c r="Y44" s="43"/>
      <c r="Z44" s="44"/>
    </row>
    <row r="45" spans="1:26" hidden="1" x14ac:dyDescent="0.25">
      <c r="A45" s="231"/>
      <c r="B45" s="220" t="s">
        <v>24</v>
      </c>
      <c r="C45" s="45"/>
      <c r="D45" s="46"/>
      <c r="E45" s="46"/>
      <c r="F45" s="47"/>
      <c r="G45" s="45"/>
      <c r="H45" s="46"/>
      <c r="I45" s="46"/>
      <c r="J45" s="47"/>
      <c r="K45" s="45"/>
      <c r="L45" s="46"/>
      <c r="M45" s="46"/>
      <c r="N45" s="47"/>
      <c r="O45" s="45"/>
      <c r="P45" s="46"/>
      <c r="Q45" s="46"/>
      <c r="R45" s="47"/>
      <c r="S45" s="45"/>
      <c r="T45" s="188"/>
      <c r="U45" s="46"/>
      <c r="V45" s="47"/>
      <c r="W45" s="45"/>
      <c r="X45" s="46"/>
      <c r="Y45" s="46"/>
      <c r="Z45" s="47"/>
    </row>
    <row r="46" spans="1:26" ht="15.75" hidden="1" thickBot="1" x14ac:dyDescent="0.3">
      <c r="A46" s="232"/>
      <c r="B46" s="221"/>
      <c r="C46" s="48"/>
      <c r="D46" s="49"/>
      <c r="E46" s="49"/>
      <c r="F46" s="50"/>
      <c r="G46" s="48"/>
      <c r="H46" s="49"/>
      <c r="I46" s="49"/>
      <c r="J46" s="50"/>
      <c r="K46" s="48"/>
      <c r="L46" s="49"/>
      <c r="M46" s="49"/>
      <c r="N46" s="50"/>
      <c r="O46" s="48"/>
      <c r="P46" s="49"/>
      <c r="Q46" s="49"/>
      <c r="R46" s="50"/>
      <c r="S46" s="48"/>
      <c r="T46" s="189"/>
      <c r="U46" s="49"/>
      <c r="V46" s="50"/>
      <c r="W46" s="48"/>
      <c r="X46" s="49"/>
      <c r="Y46" s="49"/>
      <c r="Z46" s="50"/>
    </row>
    <row r="47" spans="1:26" x14ac:dyDescent="0.25">
      <c r="A47" s="217" t="s">
        <v>13</v>
      </c>
      <c r="B47" s="2" t="s">
        <v>1</v>
      </c>
      <c r="C47" s="162" t="s">
        <v>117</v>
      </c>
      <c r="D47" s="163" t="s">
        <v>359</v>
      </c>
      <c r="E47" s="163" t="s">
        <v>126</v>
      </c>
      <c r="F47" s="164" t="s">
        <v>202</v>
      </c>
      <c r="G47" s="162" t="s">
        <v>131</v>
      </c>
      <c r="H47" s="163" t="s">
        <v>139</v>
      </c>
      <c r="I47" s="163"/>
      <c r="J47" s="164" t="s">
        <v>119</v>
      </c>
      <c r="K47" s="156"/>
      <c r="L47" s="157"/>
      <c r="M47" s="157"/>
      <c r="N47" s="158"/>
      <c r="O47" s="162" t="s">
        <v>106</v>
      </c>
      <c r="P47" s="163" t="s">
        <v>360</v>
      </c>
      <c r="Q47" s="163" t="s">
        <v>126</v>
      </c>
      <c r="R47" s="164" t="s">
        <v>203</v>
      </c>
      <c r="S47" s="162" t="s">
        <v>106</v>
      </c>
      <c r="T47" s="190" t="s">
        <v>360</v>
      </c>
      <c r="U47" s="163" t="s">
        <v>126</v>
      </c>
      <c r="V47" s="190" t="s">
        <v>203</v>
      </c>
      <c r="W47" s="71"/>
      <c r="X47" s="19"/>
      <c r="Y47" s="19" t="s">
        <v>126</v>
      </c>
      <c r="Z47" s="72"/>
    </row>
    <row r="48" spans="1:26" x14ac:dyDescent="0.25">
      <c r="A48" s="231"/>
      <c r="B48" s="222" t="s">
        <v>0</v>
      </c>
      <c r="C48" s="39" t="s">
        <v>131</v>
      </c>
      <c r="D48" s="40" t="s">
        <v>254</v>
      </c>
      <c r="E48" s="40" t="s">
        <v>127</v>
      </c>
      <c r="F48" s="41" t="s">
        <v>149</v>
      </c>
      <c r="G48" s="73" t="s">
        <v>131</v>
      </c>
      <c r="H48" s="20" t="s">
        <v>139</v>
      </c>
      <c r="I48" s="20"/>
      <c r="J48" s="74" t="s">
        <v>119</v>
      </c>
      <c r="K48" s="73"/>
      <c r="L48" s="20"/>
      <c r="M48" s="20"/>
      <c r="N48" s="74"/>
      <c r="O48" s="39"/>
      <c r="P48" s="40"/>
      <c r="Q48" s="40"/>
      <c r="R48" s="41"/>
      <c r="S48" s="159" t="s">
        <v>94</v>
      </c>
      <c r="T48" s="191" t="s">
        <v>241</v>
      </c>
      <c r="U48" s="160"/>
      <c r="V48" s="161" t="s">
        <v>119</v>
      </c>
      <c r="W48" s="73"/>
      <c r="X48" s="20"/>
      <c r="Y48" s="20" t="s">
        <v>127</v>
      </c>
      <c r="Z48" s="74"/>
    </row>
    <row r="49" spans="1:27" x14ac:dyDescent="0.25">
      <c r="A49" s="231"/>
      <c r="B49" s="222"/>
      <c r="C49" s="39" t="s">
        <v>86</v>
      </c>
      <c r="D49" s="40" t="s">
        <v>140</v>
      </c>
      <c r="E49" s="40" t="s">
        <v>128</v>
      </c>
      <c r="F49" s="41" t="s">
        <v>203</v>
      </c>
      <c r="G49" s="73"/>
      <c r="H49" s="20"/>
      <c r="I49" s="20"/>
      <c r="J49" s="74"/>
      <c r="K49" s="73"/>
      <c r="L49" s="20"/>
      <c r="M49" s="20"/>
      <c r="N49" s="74"/>
      <c r="O49" s="39"/>
      <c r="P49" s="40"/>
      <c r="Q49" s="40"/>
      <c r="R49" s="41"/>
      <c r="S49" s="159"/>
      <c r="T49" s="191" t="s">
        <v>241</v>
      </c>
      <c r="U49" s="160"/>
      <c r="V49" s="161"/>
      <c r="W49" s="73"/>
      <c r="X49" s="20"/>
      <c r="Y49" s="20" t="s">
        <v>128</v>
      </c>
      <c r="Z49" s="74"/>
      <c r="AA49" s="69"/>
    </row>
    <row r="50" spans="1:27" x14ac:dyDescent="0.25">
      <c r="A50" s="231"/>
      <c r="B50" s="222"/>
      <c r="C50" s="39" t="s">
        <v>125</v>
      </c>
      <c r="D50" s="40" t="s">
        <v>252</v>
      </c>
      <c r="E50" s="40" t="s">
        <v>129</v>
      </c>
      <c r="F50" s="41" t="s">
        <v>151</v>
      </c>
      <c r="G50" s="73"/>
      <c r="H50" s="20"/>
      <c r="I50" s="20"/>
      <c r="J50" s="74"/>
      <c r="K50" s="73" t="s">
        <v>86</v>
      </c>
      <c r="L50" s="20" t="s">
        <v>140</v>
      </c>
      <c r="M50" s="20" t="s">
        <v>129</v>
      </c>
      <c r="N50" s="74" t="s">
        <v>203</v>
      </c>
      <c r="O50" s="39"/>
      <c r="P50" s="40"/>
      <c r="Q50" s="40"/>
      <c r="R50" s="41"/>
      <c r="S50" s="159"/>
      <c r="T50" s="191" t="s">
        <v>241</v>
      </c>
      <c r="U50" s="160"/>
      <c r="V50" s="161"/>
      <c r="W50" s="73"/>
      <c r="X50" s="20"/>
      <c r="Y50" s="20" t="s">
        <v>129</v>
      </c>
      <c r="Z50" s="74"/>
    </row>
    <row r="51" spans="1:27" x14ac:dyDescent="0.25">
      <c r="A51" s="231"/>
      <c r="B51" s="222"/>
      <c r="C51" s="39"/>
      <c r="D51" s="40"/>
      <c r="E51" s="40"/>
      <c r="F51" s="41"/>
      <c r="G51" s="73"/>
      <c r="H51" s="20"/>
      <c r="I51" s="20"/>
      <c r="J51" s="74"/>
      <c r="K51" s="73"/>
      <c r="L51" s="20"/>
      <c r="M51" s="20"/>
      <c r="N51" s="74"/>
      <c r="O51" s="39"/>
      <c r="P51" s="40"/>
      <c r="Q51" s="40"/>
      <c r="R51" s="41"/>
      <c r="S51" s="159"/>
      <c r="T51" s="191" t="s">
        <v>241</v>
      </c>
      <c r="U51" s="160"/>
      <c r="V51" s="161"/>
      <c r="W51" s="73"/>
      <c r="X51" s="20"/>
      <c r="Y51" s="20"/>
      <c r="Z51" s="74"/>
    </row>
    <row r="52" spans="1:27" x14ac:dyDescent="0.25">
      <c r="A52" s="231"/>
      <c r="B52" s="3" t="s">
        <v>2</v>
      </c>
      <c r="C52" s="21" t="s">
        <v>92</v>
      </c>
      <c r="D52" s="22" t="s">
        <v>262</v>
      </c>
      <c r="E52" s="22"/>
      <c r="F52" s="23" t="s">
        <v>152</v>
      </c>
      <c r="G52" s="21" t="s">
        <v>92</v>
      </c>
      <c r="H52" s="22" t="s">
        <v>262</v>
      </c>
      <c r="I52" s="22"/>
      <c r="J52" s="23" t="s">
        <v>152</v>
      </c>
      <c r="K52" s="21"/>
      <c r="L52" s="22"/>
      <c r="M52" s="22"/>
      <c r="N52" s="23"/>
      <c r="O52" s="21" t="s">
        <v>270</v>
      </c>
      <c r="P52" s="22" t="s">
        <v>269</v>
      </c>
      <c r="Q52" s="22"/>
      <c r="R52" s="23" t="s">
        <v>152</v>
      </c>
      <c r="S52" s="21" t="s">
        <v>134</v>
      </c>
      <c r="T52" s="52" t="s">
        <v>271</v>
      </c>
      <c r="U52" s="22"/>
      <c r="V52" s="23" t="s">
        <v>152</v>
      </c>
      <c r="W52" s="21"/>
      <c r="X52" s="22"/>
      <c r="Y52" s="22"/>
      <c r="Z52" s="23"/>
    </row>
    <row r="53" spans="1:27" x14ac:dyDescent="0.25">
      <c r="A53" s="231"/>
      <c r="B53" s="226" t="s">
        <v>5</v>
      </c>
      <c r="C53" s="24" t="s">
        <v>95</v>
      </c>
      <c r="D53" s="25" t="s">
        <v>362</v>
      </c>
      <c r="E53" s="25" t="s">
        <v>127</v>
      </c>
      <c r="F53" s="26" t="s">
        <v>162</v>
      </c>
      <c r="G53" s="24" t="s">
        <v>106</v>
      </c>
      <c r="H53" s="25" t="s">
        <v>365</v>
      </c>
      <c r="I53" s="25" t="s">
        <v>127</v>
      </c>
      <c r="J53" s="26" t="s">
        <v>162</v>
      </c>
      <c r="K53" s="24"/>
      <c r="L53" s="25"/>
      <c r="M53" s="25" t="s">
        <v>127</v>
      </c>
      <c r="N53" s="26"/>
      <c r="O53" s="24" t="s">
        <v>106</v>
      </c>
      <c r="P53" s="25" t="s">
        <v>366</v>
      </c>
      <c r="Q53" s="25"/>
      <c r="R53" s="26" t="s">
        <v>162</v>
      </c>
      <c r="S53" s="24" t="s">
        <v>132</v>
      </c>
      <c r="T53" s="183" t="s">
        <v>277</v>
      </c>
      <c r="U53" s="25"/>
      <c r="V53" s="26"/>
      <c r="W53" s="24"/>
      <c r="X53" s="25"/>
      <c r="Y53" s="25"/>
      <c r="Z53" s="26"/>
    </row>
    <row r="54" spans="1:27" x14ac:dyDescent="0.25">
      <c r="A54" s="231"/>
      <c r="B54" s="226"/>
      <c r="C54" s="24"/>
      <c r="D54" s="25"/>
      <c r="E54" s="25" t="s">
        <v>128</v>
      </c>
      <c r="F54" s="26" t="s">
        <v>163</v>
      </c>
      <c r="G54" s="24" t="s">
        <v>95</v>
      </c>
      <c r="H54" s="25" t="s">
        <v>361</v>
      </c>
      <c r="I54" s="25" t="s">
        <v>128</v>
      </c>
      <c r="J54" s="26" t="s">
        <v>202</v>
      </c>
      <c r="K54" s="24" t="s">
        <v>95</v>
      </c>
      <c r="L54" s="25" t="s">
        <v>361</v>
      </c>
      <c r="M54" s="25" t="s">
        <v>128</v>
      </c>
      <c r="N54" s="26" t="s">
        <v>202</v>
      </c>
      <c r="O54" s="24"/>
      <c r="P54" s="25"/>
      <c r="Q54" s="25"/>
      <c r="R54" s="26"/>
      <c r="S54" s="24"/>
      <c r="T54" s="183"/>
      <c r="U54" s="25"/>
      <c r="V54" s="26"/>
      <c r="W54" s="24"/>
      <c r="X54" s="25"/>
      <c r="Y54" s="25"/>
      <c r="Z54" s="26"/>
    </row>
    <row r="55" spans="1:27" x14ac:dyDescent="0.25">
      <c r="A55" s="231"/>
      <c r="B55" s="224" t="s">
        <v>3</v>
      </c>
      <c r="C55" s="27" t="s">
        <v>98</v>
      </c>
      <c r="D55" s="28" t="s">
        <v>310</v>
      </c>
      <c r="E55" s="28"/>
      <c r="F55" s="29" t="s">
        <v>155</v>
      </c>
      <c r="G55" s="27" t="s">
        <v>134</v>
      </c>
      <c r="H55" s="28" t="s">
        <v>272</v>
      </c>
      <c r="I55" s="28" t="s">
        <v>127</v>
      </c>
      <c r="J55" s="29"/>
      <c r="K55" s="27"/>
      <c r="L55" s="28"/>
      <c r="M55" s="28"/>
      <c r="N55" s="29"/>
      <c r="O55" s="27" t="s">
        <v>326</v>
      </c>
      <c r="P55" s="28" t="s">
        <v>316</v>
      </c>
      <c r="Q55" s="28" t="s">
        <v>127</v>
      </c>
      <c r="R55" s="29"/>
      <c r="S55" s="27" t="s">
        <v>138</v>
      </c>
      <c r="T55" s="184" t="s">
        <v>325</v>
      </c>
      <c r="U55" s="28"/>
      <c r="V55" s="29" t="s">
        <v>201</v>
      </c>
      <c r="W55" s="27"/>
      <c r="X55" s="28"/>
      <c r="Y55" s="28"/>
      <c r="Z55" s="29"/>
    </row>
    <row r="56" spans="1:27" x14ac:dyDescent="0.25">
      <c r="A56" s="231"/>
      <c r="B56" s="224"/>
      <c r="C56" s="27"/>
      <c r="D56" s="28"/>
      <c r="E56" s="28"/>
      <c r="F56" s="29"/>
      <c r="G56" s="27" t="s">
        <v>98</v>
      </c>
      <c r="H56" s="28" t="s">
        <v>311</v>
      </c>
      <c r="I56" s="28" t="s">
        <v>128</v>
      </c>
      <c r="J56" s="29"/>
      <c r="K56" s="27" t="s">
        <v>134</v>
      </c>
      <c r="L56" s="28" t="s">
        <v>272</v>
      </c>
      <c r="M56" s="28" t="s">
        <v>128</v>
      </c>
      <c r="N56" s="29"/>
      <c r="O56" s="27" t="s">
        <v>90</v>
      </c>
      <c r="P56" s="28" t="s">
        <v>267</v>
      </c>
      <c r="Q56" s="28" t="s">
        <v>128</v>
      </c>
      <c r="R56" s="29"/>
      <c r="S56" s="27"/>
      <c r="T56" s="184"/>
      <c r="U56" s="28"/>
      <c r="V56" s="29"/>
      <c r="W56" s="27"/>
      <c r="X56" s="28"/>
      <c r="Y56" s="28"/>
      <c r="Z56" s="29"/>
    </row>
    <row r="57" spans="1:27" x14ac:dyDescent="0.25">
      <c r="A57" s="231"/>
      <c r="B57" s="4" t="s">
        <v>4</v>
      </c>
      <c r="C57" s="30" t="s">
        <v>114</v>
      </c>
      <c r="D57" s="31" t="s">
        <v>283</v>
      </c>
      <c r="E57" s="31"/>
      <c r="F57" s="32" t="s">
        <v>159</v>
      </c>
      <c r="G57" s="30" t="s">
        <v>114</v>
      </c>
      <c r="H57" s="31" t="s">
        <v>286</v>
      </c>
      <c r="I57" s="31"/>
      <c r="J57" s="32" t="s">
        <v>159</v>
      </c>
      <c r="K57" s="30"/>
      <c r="L57" s="31"/>
      <c r="M57" s="31"/>
      <c r="N57" s="32"/>
      <c r="O57" s="30" t="s">
        <v>132</v>
      </c>
      <c r="P57" s="31" t="s">
        <v>278</v>
      </c>
      <c r="Q57" s="31"/>
      <c r="R57" s="32" t="s">
        <v>202</v>
      </c>
      <c r="S57" s="30" t="s">
        <v>114</v>
      </c>
      <c r="T57" s="185" t="s">
        <v>284</v>
      </c>
      <c r="U57" s="31"/>
      <c r="V57" s="32" t="s">
        <v>159</v>
      </c>
      <c r="W57" s="30"/>
      <c r="X57" s="31"/>
      <c r="Y57" s="31"/>
      <c r="Z57" s="32"/>
    </row>
    <row r="58" spans="1:27" x14ac:dyDescent="0.25">
      <c r="A58" s="231"/>
      <c r="B58" s="225" t="s">
        <v>6</v>
      </c>
      <c r="C58" s="33" t="s">
        <v>108</v>
      </c>
      <c r="D58" s="34" t="s">
        <v>351</v>
      </c>
      <c r="E58" s="34"/>
      <c r="F58" s="35" t="s">
        <v>160</v>
      </c>
      <c r="G58" s="33" t="s">
        <v>108</v>
      </c>
      <c r="H58" s="34" t="s">
        <v>352</v>
      </c>
      <c r="I58" s="34" t="s">
        <v>127</v>
      </c>
      <c r="J58" s="35" t="s">
        <v>160</v>
      </c>
      <c r="K58" s="33" t="s">
        <v>82</v>
      </c>
      <c r="L58" s="34" t="s">
        <v>354</v>
      </c>
      <c r="M58" s="34" t="s">
        <v>127</v>
      </c>
      <c r="N58" s="35" t="s">
        <v>160</v>
      </c>
      <c r="O58" s="33"/>
      <c r="P58" s="34"/>
      <c r="Q58" s="34"/>
      <c r="R58" s="35"/>
      <c r="S58" s="33"/>
      <c r="T58" s="186"/>
      <c r="U58" s="34"/>
      <c r="V58" s="35"/>
      <c r="W58" s="33"/>
      <c r="X58" s="34"/>
      <c r="Y58" s="34"/>
      <c r="Z58" s="35"/>
    </row>
    <row r="59" spans="1:27" x14ac:dyDescent="0.25">
      <c r="A59" s="231"/>
      <c r="B59" s="225"/>
      <c r="C59" s="33"/>
      <c r="D59" s="34"/>
      <c r="E59" s="34"/>
      <c r="F59" s="35"/>
      <c r="G59" s="33" t="s">
        <v>82</v>
      </c>
      <c r="H59" s="34" t="s">
        <v>354</v>
      </c>
      <c r="I59" s="34" t="s">
        <v>128</v>
      </c>
      <c r="J59" s="35" t="s">
        <v>161</v>
      </c>
      <c r="K59" s="33" t="s">
        <v>108</v>
      </c>
      <c r="L59" s="34" t="s">
        <v>352</v>
      </c>
      <c r="M59" s="34" t="s">
        <v>128</v>
      </c>
      <c r="N59" s="35" t="s">
        <v>161</v>
      </c>
      <c r="O59" s="33"/>
      <c r="P59" s="34"/>
      <c r="Q59" s="34"/>
      <c r="R59" s="35"/>
      <c r="S59" s="33"/>
      <c r="T59" s="186"/>
      <c r="U59" s="34"/>
      <c r="V59" s="35"/>
      <c r="W59" s="33"/>
      <c r="X59" s="34"/>
      <c r="Y59" s="34"/>
      <c r="Z59" s="35"/>
    </row>
    <row r="60" spans="1:27" x14ac:dyDescent="0.25">
      <c r="A60" s="231"/>
      <c r="B60" s="216" t="s">
        <v>7</v>
      </c>
      <c r="C60" s="36" t="s">
        <v>85</v>
      </c>
      <c r="D60" s="37" t="s">
        <v>320</v>
      </c>
      <c r="E60" s="37"/>
      <c r="F60" s="38" t="s">
        <v>201</v>
      </c>
      <c r="G60" s="36" t="s">
        <v>85</v>
      </c>
      <c r="H60" s="37" t="s">
        <v>321</v>
      </c>
      <c r="I60" s="37"/>
      <c r="J60" s="38" t="s">
        <v>201</v>
      </c>
      <c r="K60" s="36"/>
      <c r="L60" s="37"/>
      <c r="M60" s="37" t="s">
        <v>127</v>
      </c>
      <c r="N60" s="38"/>
      <c r="O60" s="36" t="s">
        <v>328</v>
      </c>
      <c r="P60" s="37" t="s">
        <v>327</v>
      </c>
      <c r="Q60" s="37" t="s">
        <v>127</v>
      </c>
      <c r="R60" s="38" t="s">
        <v>153</v>
      </c>
      <c r="S60" s="36" t="s">
        <v>270</v>
      </c>
      <c r="T60" s="75" t="s">
        <v>274</v>
      </c>
      <c r="U60" s="37" t="s">
        <v>127</v>
      </c>
      <c r="V60" s="38" t="s">
        <v>202</v>
      </c>
      <c r="W60" s="36"/>
      <c r="X60" s="37"/>
      <c r="Y60" s="37"/>
      <c r="Z60" s="38"/>
    </row>
    <row r="61" spans="1:27" x14ac:dyDescent="0.25">
      <c r="A61" s="231"/>
      <c r="B61" s="216"/>
      <c r="C61" s="36"/>
      <c r="D61" s="37"/>
      <c r="E61" s="37"/>
      <c r="F61" s="38"/>
      <c r="G61" s="36"/>
      <c r="H61" s="37"/>
      <c r="I61" s="37"/>
      <c r="J61" s="38"/>
      <c r="K61" s="36" t="s">
        <v>85</v>
      </c>
      <c r="L61" s="37" t="s">
        <v>319</v>
      </c>
      <c r="M61" s="37" t="s">
        <v>128</v>
      </c>
      <c r="N61" s="38" t="s">
        <v>154</v>
      </c>
      <c r="O61" s="36"/>
      <c r="P61" s="37"/>
      <c r="Q61" s="37"/>
      <c r="R61" s="38"/>
      <c r="S61" s="36" t="s">
        <v>328</v>
      </c>
      <c r="T61" s="75" t="s">
        <v>327</v>
      </c>
      <c r="U61" s="37" t="s">
        <v>128</v>
      </c>
      <c r="V61" s="38" t="s">
        <v>154</v>
      </c>
      <c r="W61" s="36"/>
      <c r="X61" s="37"/>
      <c r="Y61" s="37"/>
      <c r="Z61" s="38"/>
    </row>
    <row r="62" spans="1:27" ht="15.75" thickBot="1" x14ac:dyDescent="0.3">
      <c r="A62" s="231"/>
      <c r="B62" s="216"/>
      <c r="C62" s="36"/>
      <c r="D62" s="37"/>
      <c r="E62" s="37"/>
      <c r="F62" s="38"/>
      <c r="G62" s="36"/>
      <c r="H62" s="37"/>
      <c r="I62" s="37"/>
      <c r="J62" s="38"/>
      <c r="K62" s="36"/>
      <c r="L62" s="37"/>
      <c r="M62" s="37"/>
      <c r="N62" s="38"/>
      <c r="O62" s="36"/>
      <c r="P62" s="37"/>
      <c r="Q62" s="37"/>
      <c r="R62" s="38"/>
      <c r="S62" s="36"/>
      <c r="T62" s="75"/>
      <c r="U62" s="37"/>
      <c r="V62" s="38"/>
      <c r="W62" s="36"/>
      <c r="X62" s="37"/>
      <c r="Y62" s="37"/>
      <c r="Z62" s="38"/>
    </row>
    <row r="63" spans="1:27" ht="15.75" hidden="1" thickBot="1" x14ac:dyDescent="0.3">
      <c r="A63" s="231"/>
      <c r="B63" s="5" t="s">
        <v>22</v>
      </c>
      <c r="C63" s="39"/>
      <c r="D63" s="40"/>
      <c r="E63" s="40"/>
      <c r="F63" s="41"/>
      <c r="G63" s="39"/>
      <c r="H63" s="40"/>
      <c r="I63" s="40"/>
      <c r="J63" s="41"/>
      <c r="K63" s="39"/>
      <c r="L63" s="40"/>
      <c r="M63" s="40"/>
      <c r="N63" s="41"/>
      <c r="O63" s="39"/>
      <c r="P63" s="40"/>
      <c r="Q63" s="40"/>
      <c r="R63" s="82"/>
      <c r="S63" s="39"/>
      <c r="T63" s="51"/>
      <c r="U63" s="40"/>
      <c r="V63" s="41"/>
      <c r="W63" s="39"/>
      <c r="X63" s="40"/>
      <c r="Y63" s="40"/>
      <c r="Z63" s="41"/>
    </row>
    <row r="64" spans="1:27" hidden="1" x14ac:dyDescent="0.25">
      <c r="A64" s="231"/>
      <c r="B64" s="223" t="s">
        <v>23</v>
      </c>
      <c r="C64" s="42"/>
      <c r="D64" s="43"/>
      <c r="E64" s="43"/>
      <c r="F64" s="44"/>
      <c r="G64" s="42"/>
      <c r="H64" s="43"/>
      <c r="I64" s="43"/>
      <c r="J64" s="44"/>
      <c r="K64" s="42"/>
      <c r="L64" s="43"/>
      <c r="M64" s="43"/>
      <c r="N64" s="44"/>
      <c r="O64" s="39"/>
      <c r="P64" s="43"/>
      <c r="Q64" s="43"/>
      <c r="R64" s="44"/>
      <c r="S64" s="42"/>
      <c r="T64" s="187"/>
      <c r="U64" s="43"/>
      <c r="V64" s="44"/>
      <c r="W64" s="42"/>
      <c r="X64" s="43"/>
      <c r="Y64" s="43"/>
      <c r="Z64" s="44"/>
    </row>
    <row r="65" spans="1:26" ht="15.75" hidden="1" thickBot="1" x14ac:dyDescent="0.3">
      <c r="A65" s="231"/>
      <c r="B65" s="223"/>
      <c r="C65" s="42"/>
      <c r="D65" s="43"/>
      <c r="E65" s="43"/>
      <c r="F65" s="44"/>
      <c r="G65" s="42"/>
      <c r="H65" s="43"/>
      <c r="I65" s="43"/>
      <c r="J65" s="44"/>
      <c r="K65" s="42"/>
      <c r="L65" s="43"/>
      <c r="M65" s="43"/>
      <c r="N65" s="44"/>
      <c r="O65" s="39"/>
      <c r="P65" s="43"/>
      <c r="Q65" s="43"/>
      <c r="R65" s="44"/>
      <c r="S65" s="42"/>
      <c r="T65" s="187"/>
      <c r="U65" s="43"/>
      <c r="V65" s="44"/>
      <c r="W65" s="42"/>
      <c r="X65" s="43"/>
      <c r="Y65" s="43"/>
      <c r="Z65" s="44"/>
    </row>
    <row r="66" spans="1:26" hidden="1" x14ac:dyDescent="0.25">
      <c r="A66" s="231"/>
      <c r="B66" s="220" t="s">
        <v>24</v>
      </c>
      <c r="C66" s="45"/>
      <c r="D66" s="46"/>
      <c r="E66" s="46"/>
      <c r="F66" s="47"/>
      <c r="G66" s="45"/>
      <c r="H66" s="46"/>
      <c r="I66" s="46"/>
      <c r="J66" s="47"/>
      <c r="K66" s="45"/>
      <c r="L66" s="46"/>
      <c r="M66" s="46"/>
      <c r="N66" s="47"/>
      <c r="O66" s="39"/>
      <c r="P66" s="46"/>
      <c r="Q66" s="46"/>
      <c r="R66" s="47"/>
      <c r="S66" s="45"/>
      <c r="T66" s="188"/>
      <c r="U66" s="46"/>
      <c r="V66" s="47"/>
      <c r="W66" s="45"/>
      <c r="X66" s="46"/>
      <c r="Y66" s="46"/>
      <c r="Z66" s="47"/>
    </row>
    <row r="67" spans="1:26" ht="15.75" hidden="1" thickBot="1" x14ac:dyDescent="0.3">
      <c r="A67" s="232"/>
      <c r="B67" s="221"/>
      <c r="C67" s="48"/>
      <c r="D67" s="49"/>
      <c r="E67" s="49"/>
      <c r="F67" s="50"/>
      <c r="G67" s="48"/>
      <c r="H67" s="49"/>
      <c r="I67" s="49"/>
      <c r="J67" s="50"/>
      <c r="K67" s="48"/>
      <c r="L67" s="49"/>
      <c r="M67" s="49"/>
      <c r="N67" s="50"/>
      <c r="O67" s="39"/>
      <c r="P67" s="49"/>
      <c r="Q67" s="49"/>
      <c r="R67" s="50"/>
      <c r="S67" s="48"/>
      <c r="T67" s="189"/>
      <c r="U67" s="49"/>
      <c r="V67" s="50"/>
      <c r="W67" s="48"/>
      <c r="X67" s="49"/>
      <c r="Y67" s="49"/>
      <c r="Z67" s="50"/>
    </row>
    <row r="68" spans="1:26" ht="30" x14ac:dyDescent="0.25">
      <c r="A68" s="217" t="s">
        <v>14</v>
      </c>
      <c r="B68" s="2" t="s">
        <v>1</v>
      </c>
      <c r="C68" s="156" t="s">
        <v>105</v>
      </c>
      <c r="D68" s="157" t="s">
        <v>145</v>
      </c>
      <c r="E68" s="157" t="s">
        <v>126</v>
      </c>
      <c r="F68" s="158" t="s">
        <v>123</v>
      </c>
      <c r="G68" s="156" t="s">
        <v>86</v>
      </c>
      <c r="H68" s="157" t="s">
        <v>140</v>
      </c>
      <c r="I68" s="157" t="s">
        <v>126</v>
      </c>
      <c r="J68" s="158" t="s">
        <v>123</v>
      </c>
      <c r="K68" s="71"/>
      <c r="L68" s="19"/>
      <c r="M68" s="19" t="s">
        <v>126</v>
      </c>
      <c r="N68" s="72"/>
      <c r="O68" s="156" t="s">
        <v>131</v>
      </c>
      <c r="P68" s="157" t="s">
        <v>254</v>
      </c>
      <c r="Q68" s="157" t="s">
        <v>126</v>
      </c>
      <c r="R68" s="158" t="s">
        <v>123</v>
      </c>
      <c r="S68" s="162" t="s">
        <v>100</v>
      </c>
      <c r="T68" s="190" t="s">
        <v>300</v>
      </c>
      <c r="U68" s="163"/>
      <c r="V68" s="164" t="s">
        <v>201</v>
      </c>
      <c r="W68" s="71"/>
      <c r="X68" s="19"/>
      <c r="Y68" s="19" t="s">
        <v>126</v>
      </c>
      <c r="Z68" s="72"/>
    </row>
    <row r="69" spans="1:26" ht="30" x14ac:dyDescent="0.25">
      <c r="A69" s="231"/>
      <c r="B69" s="222" t="s">
        <v>0</v>
      </c>
      <c r="C69" s="159" t="s">
        <v>125</v>
      </c>
      <c r="D69" s="160" t="s">
        <v>252</v>
      </c>
      <c r="E69" s="160" t="s">
        <v>127</v>
      </c>
      <c r="F69" s="161" t="s">
        <v>149</v>
      </c>
      <c r="G69" s="159" t="s">
        <v>107</v>
      </c>
      <c r="H69" s="160" t="s">
        <v>253</v>
      </c>
      <c r="I69" s="160" t="s">
        <v>127</v>
      </c>
      <c r="J69" s="161" t="s">
        <v>149</v>
      </c>
      <c r="K69" s="73"/>
      <c r="L69" s="20"/>
      <c r="M69" s="20" t="s">
        <v>127</v>
      </c>
      <c r="N69" s="74"/>
      <c r="O69" s="159" t="s">
        <v>86</v>
      </c>
      <c r="P69" s="160" t="s">
        <v>140</v>
      </c>
      <c r="Q69" s="160" t="s">
        <v>127</v>
      </c>
      <c r="R69" s="161" t="s">
        <v>203</v>
      </c>
      <c r="S69" s="39" t="s">
        <v>100</v>
      </c>
      <c r="T69" s="51" t="s">
        <v>300</v>
      </c>
      <c r="U69" s="40"/>
      <c r="V69" s="41" t="s">
        <v>201</v>
      </c>
      <c r="W69" s="73"/>
      <c r="X69" s="20"/>
      <c r="Y69" s="20" t="s">
        <v>127</v>
      </c>
      <c r="Z69" s="74"/>
    </row>
    <row r="70" spans="1:26" x14ac:dyDescent="0.25">
      <c r="A70" s="231"/>
      <c r="B70" s="222"/>
      <c r="C70" s="159" t="s">
        <v>107</v>
      </c>
      <c r="D70" s="160" t="s">
        <v>253</v>
      </c>
      <c r="E70" s="160" t="s">
        <v>128</v>
      </c>
      <c r="F70" s="161" t="s">
        <v>150</v>
      </c>
      <c r="G70" s="159" t="s">
        <v>131</v>
      </c>
      <c r="H70" s="160" t="s">
        <v>254</v>
      </c>
      <c r="I70" s="160" t="s">
        <v>128</v>
      </c>
      <c r="J70" s="161" t="s">
        <v>150</v>
      </c>
      <c r="K70" s="73" t="s">
        <v>105</v>
      </c>
      <c r="L70" s="20" t="s">
        <v>145</v>
      </c>
      <c r="M70" s="20" t="s">
        <v>128</v>
      </c>
      <c r="N70" s="74" t="s">
        <v>150</v>
      </c>
      <c r="O70" s="159"/>
      <c r="P70" s="160"/>
      <c r="Q70" s="160" t="s">
        <v>128</v>
      </c>
      <c r="R70" s="161" t="s">
        <v>150</v>
      </c>
      <c r="S70" s="39"/>
      <c r="T70" s="51"/>
      <c r="U70" s="40"/>
      <c r="V70" s="41"/>
      <c r="W70" s="73"/>
      <c r="X70" s="20"/>
      <c r="Y70" s="20" t="s">
        <v>128</v>
      </c>
      <c r="Z70" s="74"/>
    </row>
    <row r="71" spans="1:26" x14ac:dyDescent="0.25">
      <c r="A71" s="231"/>
      <c r="B71" s="222"/>
      <c r="C71" s="159" t="s">
        <v>131</v>
      </c>
      <c r="D71" s="160" t="s">
        <v>254</v>
      </c>
      <c r="E71" s="160" t="s">
        <v>129</v>
      </c>
      <c r="F71" s="161" t="s">
        <v>151</v>
      </c>
      <c r="G71" s="159" t="s">
        <v>105</v>
      </c>
      <c r="H71" s="160" t="s">
        <v>145</v>
      </c>
      <c r="I71" s="160" t="s">
        <v>129</v>
      </c>
      <c r="J71" s="161" t="s">
        <v>151</v>
      </c>
      <c r="K71" s="73"/>
      <c r="L71" s="20"/>
      <c r="M71" s="20" t="s">
        <v>129</v>
      </c>
      <c r="N71" s="74"/>
      <c r="O71" s="159"/>
      <c r="P71" s="160"/>
      <c r="Q71" s="160" t="s">
        <v>129</v>
      </c>
      <c r="R71" s="161"/>
      <c r="S71" s="39"/>
      <c r="T71" s="51"/>
      <c r="U71" s="40"/>
      <c r="V71" s="41"/>
      <c r="W71" s="73"/>
      <c r="X71" s="20"/>
      <c r="Y71" s="20" t="s">
        <v>129</v>
      </c>
      <c r="Z71" s="74"/>
    </row>
    <row r="72" spans="1:26" x14ac:dyDescent="0.25">
      <c r="A72" s="231"/>
      <c r="B72" s="222"/>
      <c r="C72" s="159"/>
      <c r="D72" s="160"/>
      <c r="E72" s="160"/>
      <c r="F72" s="161"/>
      <c r="G72" s="159"/>
      <c r="H72" s="160"/>
      <c r="I72" s="160"/>
      <c r="J72" s="161"/>
      <c r="K72" s="73"/>
      <c r="L72" s="20"/>
      <c r="M72" s="20"/>
      <c r="N72" s="74"/>
      <c r="O72" s="159"/>
      <c r="P72" s="160"/>
      <c r="Q72" s="160"/>
      <c r="R72" s="161"/>
      <c r="S72" s="39"/>
      <c r="T72" s="51"/>
      <c r="U72" s="40"/>
      <c r="V72" s="41"/>
      <c r="W72" s="73"/>
      <c r="X72" s="20"/>
      <c r="Y72" s="20"/>
      <c r="Z72" s="74"/>
    </row>
    <row r="73" spans="1:26" x14ac:dyDescent="0.25">
      <c r="A73" s="231"/>
      <c r="B73" s="3" t="s">
        <v>2</v>
      </c>
      <c r="C73" s="21" t="s">
        <v>83</v>
      </c>
      <c r="D73" s="22" t="s">
        <v>258</v>
      </c>
      <c r="E73" s="22"/>
      <c r="F73" s="23" t="s">
        <v>152</v>
      </c>
      <c r="G73" s="21" t="s">
        <v>92</v>
      </c>
      <c r="H73" s="22" t="s">
        <v>260</v>
      </c>
      <c r="I73" s="22"/>
      <c r="J73" s="23" t="s">
        <v>152</v>
      </c>
      <c r="K73" s="21"/>
      <c r="L73" s="22"/>
      <c r="M73" s="22"/>
      <c r="N73" s="23"/>
      <c r="O73" s="21" t="s">
        <v>255</v>
      </c>
      <c r="P73" s="22" t="s">
        <v>263</v>
      </c>
      <c r="Q73" s="22"/>
      <c r="R73" s="23" t="s">
        <v>152</v>
      </c>
      <c r="S73" s="21" t="s">
        <v>255</v>
      </c>
      <c r="T73" s="52" t="s">
        <v>264</v>
      </c>
      <c r="U73" s="22"/>
      <c r="V73" s="23" t="s">
        <v>152</v>
      </c>
      <c r="W73" s="21"/>
      <c r="X73" s="22"/>
      <c r="Y73" s="22"/>
      <c r="Z73" s="23"/>
    </row>
    <row r="74" spans="1:26" x14ac:dyDescent="0.25">
      <c r="A74" s="231"/>
      <c r="B74" s="226" t="s">
        <v>5</v>
      </c>
      <c r="C74" s="24" t="s">
        <v>328</v>
      </c>
      <c r="D74" s="25" t="s">
        <v>333</v>
      </c>
      <c r="E74" s="25"/>
      <c r="F74" s="26"/>
      <c r="G74" s="24" t="s">
        <v>111</v>
      </c>
      <c r="H74" s="25" t="s">
        <v>257</v>
      </c>
      <c r="I74" s="25"/>
      <c r="J74" s="26" t="s">
        <v>119</v>
      </c>
      <c r="K74" s="24"/>
      <c r="L74" s="25"/>
      <c r="M74" s="25" t="s">
        <v>127</v>
      </c>
      <c r="N74" s="26"/>
      <c r="O74" s="24" t="s">
        <v>95</v>
      </c>
      <c r="P74" s="25" t="s">
        <v>361</v>
      </c>
      <c r="Q74" s="25" t="s">
        <v>127</v>
      </c>
      <c r="R74" s="26"/>
      <c r="S74" s="24" t="s">
        <v>95</v>
      </c>
      <c r="T74" s="183" t="s">
        <v>361</v>
      </c>
      <c r="U74" s="25" t="s">
        <v>127</v>
      </c>
      <c r="V74" s="26"/>
      <c r="W74" s="24"/>
      <c r="X74" s="25"/>
      <c r="Y74" s="25"/>
      <c r="Z74" s="26"/>
    </row>
    <row r="75" spans="1:26" x14ac:dyDescent="0.25">
      <c r="A75" s="231"/>
      <c r="B75" s="226"/>
      <c r="C75" s="24"/>
      <c r="D75" s="25"/>
      <c r="E75" s="25"/>
      <c r="F75" s="26"/>
      <c r="G75" s="24"/>
      <c r="H75" s="25"/>
      <c r="I75" s="25"/>
      <c r="J75" s="26"/>
      <c r="K75" s="24"/>
      <c r="L75" s="25"/>
      <c r="M75" s="25" t="s">
        <v>128</v>
      </c>
      <c r="N75" s="26"/>
      <c r="O75" s="24" t="s">
        <v>102</v>
      </c>
      <c r="P75" s="25" t="s">
        <v>267</v>
      </c>
      <c r="Q75" s="25" t="s">
        <v>128</v>
      </c>
      <c r="R75" s="26"/>
      <c r="S75" s="24" t="s">
        <v>102</v>
      </c>
      <c r="T75" s="183" t="s">
        <v>267</v>
      </c>
      <c r="U75" s="25" t="s">
        <v>128</v>
      </c>
      <c r="V75" s="26"/>
      <c r="W75" s="24"/>
      <c r="X75" s="25"/>
      <c r="Y75" s="25"/>
      <c r="Z75" s="26"/>
    </row>
    <row r="76" spans="1:26" x14ac:dyDescent="0.25">
      <c r="A76" s="231"/>
      <c r="B76" s="224" t="s">
        <v>3</v>
      </c>
      <c r="C76" s="27" t="s">
        <v>90</v>
      </c>
      <c r="D76" s="28" t="s">
        <v>267</v>
      </c>
      <c r="E76" s="28" t="s">
        <v>127</v>
      </c>
      <c r="F76" s="29"/>
      <c r="G76" s="27" t="s">
        <v>111</v>
      </c>
      <c r="H76" s="28" t="s">
        <v>257</v>
      </c>
      <c r="I76" s="28"/>
      <c r="J76" s="29" t="s">
        <v>119</v>
      </c>
      <c r="K76" s="27"/>
      <c r="L76" s="28"/>
      <c r="M76" s="28"/>
      <c r="N76" s="29"/>
      <c r="O76" s="27"/>
      <c r="P76" s="28"/>
      <c r="Q76" s="28"/>
      <c r="R76" s="29"/>
      <c r="S76" s="27" t="s">
        <v>111</v>
      </c>
      <c r="T76" s="184" t="s">
        <v>315</v>
      </c>
      <c r="U76" s="28" t="s">
        <v>127</v>
      </c>
      <c r="V76" s="29"/>
      <c r="W76" s="27"/>
      <c r="X76" s="28"/>
      <c r="Y76" s="28"/>
      <c r="Z76" s="29"/>
    </row>
    <row r="77" spans="1:26" x14ac:dyDescent="0.25">
      <c r="A77" s="231"/>
      <c r="B77" s="224"/>
      <c r="C77" s="27" t="s">
        <v>98</v>
      </c>
      <c r="D77" s="28" t="s">
        <v>311</v>
      </c>
      <c r="E77" s="28" t="s">
        <v>128</v>
      </c>
      <c r="F77" s="29"/>
      <c r="G77" s="27"/>
      <c r="H77" s="28"/>
      <c r="I77" s="28"/>
      <c r="J77" s="29"/>
      <c r="K77" s="27"/>
      <c r="L77" s="28"/>
      <c r="M77" s="28"/>
      <c r="N77" s="29"/>
      <c r="O77" s="27" t="s">
        <v>111</v>
      </c>
      <c r="P77" s="28" t="s">
        <v>315</v>
      </c>
      <c r="Q77" s="28" t="s">
        <v>128</v>
      </c>
      <c r="R77" s="29"/>
      <c r="S77" s="27"/>
      <c r="T77" s="184"/>
      <c r="U77" s="28"/>
      <c r="V77" s="29"/>
      <c r="W77" s="27"/>
      <c r="X77" s="28"/>
      <c r="Y77" s="28"/>
      <c r="Z77" s="29"/>
    </row>
    <row r="78" spans="1:26" ht="30" x14ac:dyDescent="0.25">
      <c r="A78" s="231"/>
      <c r="B78" s="4" t="s">
        <v>4</v>
      </c>
      <c r="C78" s="30" t="s">
        <v>255</v>
      </c>
      <c r="D78" s="31" t="s">
        <v>265</v>
      </c>
      <c r="E78" s="31"/>
      <c r="F78" s="32" t="s">
        <v>159</v>
      </c>
      <c r="G78" s="30" t="s">
        <v>255</v>
      </c>
      <c r="H78" s="31" t="s">
        <v>266</v>
      </c>
      <c r="I78" s="31"/>
      <c r="J78" s="32" t="s">
        <v>159</v>
      </c>
      <c r="K78" s="30"/>
      <c r="L78" s="31"/>
      <c r="M78" s="31"/>
      <c r="N78" s="32"/>
      <c r="O78" s="30"/>
      <c r="P78" s="31"/>
      <c r="Q78" s="31"/>
      <c r="R78" s="32"/>
      <c r="S78" s="30" t="s">
        <v>86</v>
      </c>
      <c r="T78" s="192" t="s">
        <v>299</v>
      </c>
      <c r="U78" s="31"/>
      <c r="V78" s="32" t="s">
        <v>119</v>
      </c>
      <c r="W78" s="30"/>
      <c r="X78" s="31"/>
      <c r="Y78" s="31"/>
      <c r="Z78" s="32"/>
    </row>
    <row r="79" spans="1:26" ht="30" x14ac:dyDescent="0.25">
      <c r="A79" s="231"/>
      <c r="B79" s="225" t="s">
        <v>6</v>
      </c>
      <c r="C79" s="33" t="s">
        <v>82</v>
      </c>
      <c r="D79" s="34" t="s">
        <v>346</v>
      </c>
      <c r="E79" s="34"/>
      <c r="F79" s="35" t="s">
        <v>341</v>
      </c>
      <c r="G79" s="33" t="s">
        <v>91</v>
      </c>
      <c r="H79" s="34" t="s">
        <v>342</v>
      </c>
      <c r="I79" s="34"/>
      <c r="J79" s="35"/>
      <c r="K79" s="33"/>
      <c r="L79" s="34"/>
      <c r="M79" s="34"/>
      <c r="N79" s="35"/>
      <c r="O79" s="33" t="s">
        <v>91</v>
      </c>
      <c r="P79" s="53" t="s">
        <v>342</v>
      </c>
      <c r="Q79" s="34"/>
      <c r="R79" s="35"/>
      <c r="S79" s="76" t="s">
        <v>86</v>
      </c>
      <c r="T79" s="192" t="s">
        <v>299</v>
      </c>
      <c r="U79" s="77"/>
      <c r="V79" s="35" t="s">
        <v>119</v>
      </c>
      <c r="W79" s="33"/>
      <c r="X79" s="34"/>
      <c r="Y79" s="34"/>
      <c r="Z79" s="35"/>
    </row>
    <row r="80" spans="1:26" x14ac:dyDescent="0.25">
      <c r="A80" s="231"/>
      <c r="B80" s="225"/>
      <c r="C80" s="33"/>
      <c r="D80" s="34"/>
      <c r="E80" s="34"/>
      <c r="F80" s="35"/>
      <c r="G80" s="33"/>
      <c r="H80" s="34"/>
      <c r="I80" s="34"/>
      <c r="J80" s="35"/>
      <c r="K80" s="33"/>
      <c r="L80" s="34"/>
      <c r="M80" s="34"/>
      <c r="N80" s="35"/>
      <c r="O80" s="33"/>
      <c r="P80" s="53"/>
      <c r="Q80" s="34"/>
      <c r="R80" s="35"/>
      <c r="S80" s="76"/>
      <c r="T80" s="192"/>
      <c r="U80" s="77"/>
      <c r="V80" s="35"/>
      <c r="W80" s="33"/>
      <c r="X80" s="34"/>
      <c r="Y80" s="34"/>
      <c r="Z80" s="35"/>
    </row>
    <row r="81" spans="1:26" ht="30" x14ac:dyDescent="0.25">
      <c r="A81" s="231"/>
      <c r="B81" s="216" t="s">
        <v>7</v>
      </c>
      <c r="C81" s="36" t="s">
        <v>112</v>
      </c>
      <c r="D81" s="37" t="s">
        <v>334</v>
      </c>
      <c r="E81" s="37"/>
      <c r="F81" s="38" t="s">
        <v>119</v>
      </c>
      <c r="G81" s="36" t="s">
        <v>328</v>
      </c>
      <c r="H81" s="37" t="s">
        <v>332</v>
      </c>
      <c r="I81" s="37"/>
      <c r="J81" s="38" t="s">
        <v>201</v>
      </c>
      <c r="K81" s="36"/>
      <c r="L81" s="37"/>
      <c r="M81" s="37"/>
      <c r="N81" s="38"/>
      <c r="O81" s="196" t="s">
        <v>112</v>
      </c>
      <c r="P81" s="197" t="s">
        <v>335</v>
      </c>
      <c r="Q81" s="197"/>
      <c r="R81" s="194" t="s">
        <v>119</v>
      </c>
      <c r="S81" s="36" t="s">
        <v>86</v>
      </c>
      <c r="T81" s="192" t="s">
        <v>299</v>
      </c>
      <c r="U81" s="37"/>
      <c r="V81" s="38" t="s">
        <v>119</v>
      </c>
      <c r="W81" s="36"/>
      <c r="X81" s="37"/>
      <c r="Y81" s="37"/>
      <c r="Z81" s="38"/>
    </row>
    <row r="82" spans="1:26" x14ac:dyDescent="0.25">
      <c r="A82" s="231"/>
      <c r="B82" s="216"/>
      <c r="C82" s="36"/>
      <c r="D82" s="37"/>
      <c r="E82" s="37"/>
      <c r="F82" s="38"/>
      <c r="G82" s="36"/>
      <c r="H82" s="37"/>
      <c r="I82" s="37"/>
      <c r="J82" s="38"/>
      <c r="K82" s="36"/>
      <c r="L82" s="37"/>
      <c r="M82" s="37"/>
      <c r="N82" s="38"/>
      <c r="O82" s="196"/>
      <c r="P82" s="197"/>
      <c r="Q82" s="197"/>
      <c r="R82" s="194"/>
      <c r="S82" s="36"/>
      <c r="T82" s="192"/>
      <c r="U82" s="37"/>
      <c r="V82" s="38"/>
      <c r="W82" s="36"/>
      <c r="X82" s="37"/>
      <c r="Y82" s="37"/>
      <c r="Z82" s="38"/>
    </row>
    <row r="83" spans="1:26" ht="15.75" thickBot="1" x14ac:dyDescent="0.3">
      <c r="A83" s="231"/>
      <c r="B83" s="216"/>
      <c r="C83" s="36"/>
      <c r="D83" s="37"/>
      <c r="E83" s="37"/>
      <c r="F83" s="38"/>
      <c r="G83" s="36"/>
      <c r="H83" s="37"/>
      <c r="I83" s="37"/>
      <c r="J83" s="38"/>
      <c r="K83" s="36"/>
      <c r="L83" s="37"/>
      <c r="M83" s="37"/>
      <c r="N83" s="38"/>
      <c r="O83" s="196"/>
      <c r="P83" s="197"/>
      <c r="Q83" s="197"/>
      <c r="R83" s="194"/>
      <c r="S83" s="36"/>
      <c r="T83" s="192"/>
      <c r="U83" s="37"/>
      <c r="V83" s="38"/>
      <c r="W83" s="36"/>
      <c r="X83" s="37"/>
      <c r="Y83" s="37"/>
      <c r="Z83" s="38"/>
    </row>
    <row r="84" spans="1:26" ht="15.75" hidden="1" thickBot="1" x14ac:dyDescent="0.3">
      <c r="A84" s="231"/>
      <c r="B84" s="5" t="s">
        <v>22</v>
      </c>
      <c r="C84" s="39"/>
      <c r="D84" s="40"/>
      <c r="E84" s="40"/>
      <c r="F84" s="41"/>
      <c r="G84" s="39"/>
      <c r="H84" s="53"/>
      <c r="I84" s="40"/>
      <c r="J84" s="41"/>
      <c r="K84" s="39"/>
      <c r="L84" s="40"/>
      <c r="M84" s="40"/>
      <c r="N84" s="41"/>
      <c r="O84" s="39"/>
      <c r="P84" s="40"/>
      <c r="Q84" s="40"/>
      <c r="R84" s="41"/>
      <c r="S84" s="39"/>
      <c r="T84" s="51"/>
      <c r="U84" s="40"/>
      <c r="V84" s="41"/>
      <c r="W84" s="39"/>
      <c r="X84" s="40"/>
      <c r="Y84" s="40"/>
      <c r="Z84" s="41"/>
    </row>
    <row r="85" spans="1:26" hidden="1" x14ac:dyDescent="0.25">
      <c r="A85" s="231"/>
      <c r="B85" s="223" t="s">
        <v>23</v>
      </c>
      <c r="C85" s="42"/>
      <c r="D85" s="53"/>
      <c r="E85" s="43"/>
      <c r="F85" s="44"/>
      <c r="G85" s="39"/>
      <c r="H85" s="53"/>
      <c r="I85" s="43"/>
      <c r="J85" s="44"/>
      <c r="K85" s="42"/>
      <c r="L85" s="43"/>
      <c r="M85" s="43"/>
      <c r="N85" s="44"/>
      <c r="O85" s="42"/>
      <c r="P85" s="43"/>
      <c r="Q85" s="43"/>
      <c r="R85" s="44"/>
      <c r="S85" s="42"/>
      <c r="T85" s="187"/>
      <c r="U85" s="43"/>
      <c r="V85" s="44"/>
      <c r="W85" s="42"/>
      <c r="X85" s="43"/>
      <c r="Y85" s="43"/>
      <c r="Z85" s="44"/>
    </row>
    <row r="86" spans="1:26" ht="15.75" hidden="1" thickBot="1" x14ac:dyDescent="0.3">
      <c r="A86" s="231"/>
      <c r="B86" s="223"/>
      <c r="C86" s="42"/>
      <c r="D86" s="53"/>
      <c r="E86" s="43"/>
      <c r="F86" s="44"/>
      <c r="G86" s="39"/>
      <c r="H86" s="53"/>
      <c r="I86" s="43"/>
      <c r="J86" s="44"/>
      <c r="K86" s="42"/>
      <c r="L86" s="43"/>
      <c r="M86" s="43"/>
      <c r="N86" s="44"/>
      <c r="O86" s="42"/>
      <c r="P86" s="43"/>
      <c r="Q86" s="43"/>
      <c r="R86" s="44"/>
      <c r="S86" s="42"/>
      <c r="T86" s="187"/>
      <c r="U86" s="43"/>
      <c r="V86" s="44"/>
      <c r="W86" s="42"/>
      <c r="X86" s="43"/>
      <c r="Y86" s="43"/>
      <c r="Z86" s="44"/>
    </row>
    <row r="87" spans="1:26" hidden="1" x14ac:dyDescent="0.25">
      <c r="A87" s="231"/>
      <c r="B87" s="220" t="s">
        <v>24</v>
      </c>
      <c r="C87" s="42"/>
      <c r="D87" s="53"/>
      <c r="E87" s="46"/>
      <c r="F87" s="47"/>
      <c r="G87" s="39"/>
      <c r="H87" s="53"/>
      <c r="I87" s="46"/>
      <c r="J87" s="47"/>
      <c r="K87" s="45"/>
      <c r="L87" s="46"/>
      <c r="M87" s="46"/>
      <c r="N87" s="47"/>
      <c r="O87" s="45"/>
      <c r="P87" s="46"/>
      <c r="Q87" s="46"/>
      <c r="R87" s="47"/>
      <c r="S87" s="45"/>
      <c r="T87" s="188"/>
      <c r="U87" s="46"/>
      <c r="V87" s="47"/>
      <c r="W87" s="45"/>
      <c r="X87" s="46"/>
      <c r="Y87" s="46"/>
      <c r="Z87" s="47"/>
    </row>
    <row r="88" spans="1:26" ht="15.75" hidden="1" thickBot="1" x14ac:dyDescent="0.3">
      <c r="A88" s="232"/>
      <c r="B88" s="221"/>
      <c r="C88" s="42"/>
      <c r="D88" s="81"/>
      <c r="E88" s="49"/>
      <c r="F88" s="50"/>
      <c r="G88" s="39"/>
      <c r="H88" s="81"/>
      <c r="I88" s="49"/>
      <c r="J88" s="50"/>
      <c r="K88" s="48"/>
      <c r="L88" s="49"/>
      <c r="M88" s="49"/>
      <c r="N88" s="50"/>
      <c r="O88" s="48"/>
      <c r="P88" s="49"/>
      <c r="Q88" s="49"/>
      <c r="R88" s="50"/>
      <c r="S88" s="48"/>
      <c r="T88" s="189"/>
      <c r="U88" s="49"/>
      <c r="V88" s="50"/>
      <c r="W88" s="48"/>
      <c r="X88" s="49"/>
      <c r="Y88" s="49"/>
      <c r="Z88" s="50"/>
    </row>
    <row r="89" spans="1:26" x14ac:dyDescent="0.25">
      <c r="A89" s="227" t="s">
        <v>15</v>
      </c>
      <c r="B89" s="2" t="s">
        <v>1</v>
      </c>
      <c r="C89" s="162" t="s">
        <v>125</v>
      </c>
      <c r="D89" s="163" t="s">
        <v>252</v>
      </c>
      <c r="E89" s="19" t="s">
        <v>126</v>
      </c>
      <c r="F89" s="72" t="s">
        <v>123</v>
      </c>
      <c r="G89" s="162" t="s">
        <v>100</v>
      </c>
      <c r="H89" s="163" t="s">
        <v>297</v>
      </c>
      <c r="I89" s="163"/>
      <c r="J89" s="164" t="s">
        <v>123</v>
      </c>
      <c r="K89" s="162"/>
      <c r="L89" s="163"/>
      <c r="M89" s="163"/>
      <c r="N89" s="164"/>
      <c r="O89" s="71"/>
      <c r="P89" s="19"/>
      <c r="Q89" s="19" t="s">
        <v>126</v>
      </c>
      <c r="R89" s="72"/>
      <c r="S89" s="71"/>
      <c r="T89" s="181"/>
      <c r="U89" s="19" t="s">
        <v>126</v>
      </c>
      <c r="V89" s="72"/>
      <c r="W89" s="71"/>
      <c r="X89" s="19"/>
      <c r="Y89" s="19" t="s">
        <v>126</v>
      </c>
      <c r="Z89" s="72"/>
    </row>
    <row r="90" spans="1:26" x14ac:dyDescent="0.25">
      <c r="A90" s="228"/>
      <c r="B90" s="222" t="s">
        <v>0</v>
      </c>
      <c r="C90" s="39" t="s">
        <v>255</v>
      </c>
      <c r="D90" s="40" t="s">
        <v>242</v>
      </c>
      <c r="E90" s="40"/>
      <c r="F90" s="41" t="s">
        <v>149</v>
      </c>
      <c r="G90" s="39" t="s">
        <v>124</v>
      </c>
      <c r="H90" s="40" t="s">
        <v>298</v>
      </c>
      <c r="I90" s="40"/>
      <c r="J90" s="41" t="s">
        <v>119</v>
      </c>
      <c r="K90" s="39"/>
      <c r="L90" s="40"/>
      <c r="M90" s="40"/>
      <c r="N90" s="41"/>
      <c r="O90" s="73"/>
      <c r="P90" s="20"/>
      <c r="Q90" s="20" t="s">
        <v>127</v>
      </c>
      <c r="R90" s="74"/>
      <c r="S90" s="73"/>
      <c r="T90" s="182"/>
      <c r="U90" s="20" t="s">
        <v>127</v>
      </c>
      <c r="V90" s="74"/>
      <c r="W90" s="73"/>
      <c r="X90" s="20"/>
      <c r="Y90" s="20" t="s">
        <v>127</v>
      </c>
      <c r="Z90" s="74"/>
    </row>
    <row r="91" spans="1:26" x14ac:dyDescent="0.25">
      <c r="A91" s="228"/>
      <c r="B91" s="222"/>
      <c r="C91" s="39"/>
      <c r="D91" s="40"/>
      <c r="E91" s="40"/>
      <c r="F91" s="41"/>
      <c r="G91" s="39"/>
      <c r="H91" s="40"/>
      <c r="I91" s="40"/>
      <c r="J91" s="41"/>
      <c r="K91" s="39"/>
      <c r="L91" s="40"/>
      <c r="M91" s="40"/>
      <c r="N91" s="41"/>
      <c r="O91" s="73"/>
      <c r="P91" s="20"/>
      <c r="Q91" s="20" t="s">
        <v>128</v>
      </c>
      <c r="R91" s="74"/>
      <c r="S91" s="73"/>
      <c r="T91" s="182"/>
      <c r="U91" s="20" t="s">
        <v>128</v>
      </c>
      <c r="V91" s="74"/>
      <c r="W91" s="73"/>
      <c r="X91" s="20"/>
      <c r="Y91" s="20" t="s">
        <v>128</v>
      </c>
      <c r="Z91" s="74"/>
    </row>
    <row r="92" spans="1:26" x14ac:dyDescent="0.25">
      <c r="A92" s="228"/>
      <c r="B92" s="222"/>
      <c r="C92" s="39"/>
      <c r="D92" s="40"/>
      <c r="E92" s="40"/>
      <c r="F92" s="41"/>
      <c r="G92" s="39"/>
      <c r="H92" s="40"/>
      <c r="I92" s="40"/>
      <c r="J92" s="41"/>
      <c r="K92" s="39"/>
      <c r="L92" s="40"/>
      <c r="M92" s="40"/>
      <c r="N92" s="41"/>
      <c r="O92" s="73"/>
      <c r="P92" s="20"/>
      <c r="Q92" s="20" t="s">
        <v>129</v>
      </c>
      <c r="R92" s="74"/>
      <c r="S92" s="73"/>
      <c r="T92" s="182"/>
      <c r="U92" s="20" t="s">
        <v>129</v>
      </c>
      <c r="V92" s="74"/>
      <c r="W92" s="73"/>
      <c r="X92" s="20"/>
      <c r="Y92" s="20" t="s">
        <v>129</v>
      </c>
      <c r="Z92" s="74"/>
    </row>
    <row r="93" spans="1:26" x14ac:dyDescent="0.25">
      <c r="A93" s="228"/>
      <c r="B93" s="222"/>
      <c r="C93" s="39"/>
      <c r="D93" s="40"/>
      <c r="E93" s="40"/>
      <c r="F93" s="41"/>
      <c r="G93" s="39"/>
      <c r="H93" s="40"/>
      <c r="I93" s="40"/>
      <c r="J93" s="41"/>
      <c r="K93" s="39"/>
      <c r="L93" s="40"/>
      <c r="M93" s="40"/>
      <c r="N93" s="41"/>
      <c r="O93" s="73"/>
      <c r="P93" s="20"/>
      <c r="Q93" s="20"/>
      <c r="R93" s="74"/>
      <c r="S93" s="73"/>
      <c r="T93" s="182"/>
      <c r="U93" s="20"/>
      <c r="V93" s="74"/>
      <c r="W93" s="73"/>
      <c r="X93" s="20"/>
      <c r="Y93" s="20"/>
      <c r="Z93" s="74"/>
    </row>
    <row r="94" spans="1:26" x14ac:dyDescent="0.25">
      <c r="A94" s="228"/>
      <c r="B94" s="3" t="s">
        <v>2</v>
      </c>
      <c r="C94" s="21" t="s">
        <v>84</v>
      </c>
      <c r="D94" s="22" t="s">
        <v>256</v>
      </c>
      <c r="E94" s="22"/>
      <c r="F94" s="23" t="s">
        <v>119</v>
      </c>
      <c r="G94" s="21"/>
      <c r="H94" s="22"/>
      <c r="I94" s="22"/>
      <c r="J94" s="23"/>
      <c r="K94" s="21"/>
      <c r="L94" s="22"/>
      <c r="M94" s="22"/>
      <c r="N94" s="23"/>
      <c r="O94" s="21"/>
      <c r="P94" s="22"/>
      <c r="Q94" s="22"/>
      <c r="R94" s="23"/>
      <c r="S94" s="21"/>
      <c r="T94" s="52"/>
      <c r="U94" s="22"/>
      <c r="V94" s="23"/>
      <c r="W94" s="21"/>
      <c r="X94" s="22"/>
      <c r="Y94" s="22"/>
      <c r="Z94" s="23"/>
    </row>
    <row r="95" spans="1:26" x14ac:dyDescent="0.25">
      <c r="A95" s="228"/>
      <c r="B95" s="226" t="s">
        <v>5</v>
      </c>
      <c r="C95" s="24" t="s">
        <v>84</v>
      </c>
      <c r="D95" s="25" t="s">
        <v>256</v>
      </c>
      <c r="E95" s="25"/>
      <c r="F95" s="26" t="s">
        <v>119</v>
      </c>
      <c r="G95" s="24"/>
      <c r="H95" s="25"/>
      <c r="I95" s="25"/>
      <c r="J95" s="26"/>
      <c r="K95" s="24"/>
      <c r="L95" s="25"/>
      <c r="M95" s="25"/>
      <c r="N95" s="26"/>
      <c r="O95" s="24"/>
      <c r="P95" s="25"/>
      <c r="Q95" s="25"/>
      <c r="R95" s="26"/>
      <c r="S95" s="24"/>
      <c r="T95" s="183"/>
      <c r="U95" s="25"/>
      <c r="V95" s="26"/>
      <c r="W95" s="24"/>
      <c r="X95" s="25"/>
      <c r="Y95" s="25"/>
      <c r="Z95" s="26"/>
    </row>
    <row r="96" spans="1:26" x14ac:dyDescent="0.25">
      <c r="A96" s="228"/>
      <c r="B96" s="226"/>
      <c r="C96" s="24"/>
      <c r="D96" s="25"/>
      <c r="E96" s="25"/>
      <c r="F96" s="26"/>
      <c r="G96" s="24"/>
      <c r="H96" s="25"/>
      <c r="I96" s="25"/>
      <c r="J96" s="26"/>
      <c r="K96" s="24"/>
      <c r="L96" s="25"/>
      <c r="M96" s="25"/>
      <c r="N96" s="26"/>
      <c r="O96" s="24"/>
      <c r="P96" s="25"/>
      <c r="Q96" s="25"/>
      <c r="R96" s="26"/>
      <c r="S96" s="24"/>
      <c r="T96" s="183"/>
      <c r="U96" s="25"/>
      <c r="V96" s="26"/>
      <c r="W96" s="24"/>
      <c r="X96" s="25"/>
      <c r="Y96" s="25"/>
      <c r="Z96" s="26"/>
    </row>
    <row r="97" spans="1:26" x14ac:dyDescent="0.25">
      <c r="A97" s="228"/>
      <c r="B97" s="224" t="s">
        <v>3</v>
      </c>
      <c r="C97" s="27" t="s">
        <v>84</v>
      </c>
      <c r="D97" s="28" t="s">
        <v>256</v>
      </c>
      <c r="E97" s="28"/>
      <c r="F97" s="29" t="s">
        <v>119</v>
      </c>
      <c r="G97" s="27" t="s">
        <v>84</v>
      </c>
      <c r="H97" s="28" t="s">
        <v>317</v>
      </c>
      <c r="I97" s="28"/>
      <c r="J97" s="29" t="s">
        <v>201</v>
      </c>
      <c r="K97" s="27"/>
      <c r="L97" s="28"/>
      <c r="M97" s="28"/>
      <c r="N97" s="29"/>
      <c r="O97" s="27"/>
      <c r="P97" s="28"/>
      <c r="Q97" s="28"/>
      <c r="R97" s="29"/>
      <c r="S97" s="27"/>
      <c r="T97" s="184"/>
      <c r="U97" s="28"/>
      <c r="V97" s="29"/>
      <c r="W97" s="27"/>
      <c r="X97" s="28"/>
      <c r="Y97" s="28"/>
      <c r="Z97" s="29"/>
    </row>
    <row r="98" spans="1:26" x14ac:dyDescent="0.25">
      <c r="A98" s="228"/>
      <c r="B98" s="224"/>
      <c r="C98" s="27"/>
      <c r="D98" s="28"/>
      <c r="E98" s="28"/>
      <c r="F98" s="29"/>
      <c r="G98" s="27"/>
      <c r="H98" s="28"/>
      <c r="I98" s="28"/>
      <c r="J98" s="29"/>
      <c r="K98" s="27"/>
      <c r="L98" s="28"/>
      <c r="M98" s="28"/>
      <c r="N98" s="29"/>
      <c r="O98" s="27"/>
      <c r="P98" s="28"/>
      <c r="Q98" s="28"/>
      <c r="R98" s="29"/>
      <c r="S98" s="27"/>
      <c r="T98" s="184"/>
      <c r="U98" s="28"/>
      <c r="V98" s="29"/>
      <c r="W98" s="27"/>
      <c r="X98" s="28"/>
      <c r="Y98" s="28"/>
      <c r="Z98" s="29"/>
    </row>
    <row r="99" spans="1:26" x14ac:dyDescent="0.25">
      <c r="A99" s="228"/>
      <c r="B99" s="4" t="s">
        <v>4</v>
      </c>
      <c r="C99" s="30" t="s">
        <v>124</v>
      </c>
      <c r="D99" s="53" t="s">
        <v>288</v>
      </c>
      <c r="E99" s="31"/>
      <c r="F99" s="32" t="s">
        <v>159</v>
      </c>
      <c r="G99" s="30" t="s">
        <v>255</v>
      </c>
      <c r="H99" s="31" t="s">
        <v>265</v>
      </c>
      <c r="I99" s="31"/>
      <c r="J99" s="32" t="s">
        <v>159</v>
      </c>
      <c r="K99" s="30"/>
      <c r="L99" s="31"/>
      <c r="M99" s="31"/>
      <c r="N99" s="32"/>
      <c r="O99" s="30"/>
      <c r="P99" s="31"/>
      <c r="Q99" s="31"/>
      <c r="R99" s="32"/>
      <c r="S99" s="30"/>
      <c r="T99" s="185"/>
      <c r="U99" s="31"/>
      <c r="V99" s="32"/>
      <c r="W99" s="30"/>
      <c r="X99" s="31"/>
      <c r="Y99" s="31"/>
      <c r="Z99" s="32"/>
    </row>
    <row r="100" spans="1:26" x14ac:dyDescent="0.25">
      <c r="A100" s="228"/>
      <c r="B100" s="225" t="s">
        <v>6</v>
      </c>
      <c r="C100" s="33" t="s">
        <v>124</v>
      </c>
      <c r="D100" s="53" t="s">
        <v>289</v>
      </c>
      <c r="E100" s="34"/>
      <c r="F100" s="35" t="s">
        <v>159</v>
      </c>
      <c r="G100" s="76" t="s">
        <v>350</v>
      </c>
      <c r="H100" s="77" t="s">
        <v>357</v>
      </c>
      <c r="I100" s="77"/>
      <c r="J100" s="214" t="s">
        <v>160</v>
      </c>
      <c r="K100" s="33"/>
      <c r="L100" s="34"/>
      <c r="M100" s="34"/>
      <c r="N100" s="35"/>
      <c r="O100" s="33"/>
      <c r="P100" s="34"/>
      <c r="Q100" s="34"/>
      <c r="R100" s="35"/>
      <c r="S100" s="33"/>
      <c r="T100" s="186"/>
      <c r="U100" s="34"/>
      <c r="V100" s="35"/>
      <c r="W100" s="33"/>
      <c r="X100" s="34"/>
      <c r="Y100" s="34"/>
      <c r="Z100" s="35"/>
    </row>
    <row r="101" spans="1:26" x14ac:dyDescent="0.25">
      <c r="A101" s="228"/>
      <c r="B101" s="225"/>
      <c r="C101" s="33"/>
      <c r="D101" s="53"/>
      <c r="E101" s="34"/>
      <c r="F101" s="35"/>
      <c r="G101" s="76"/>
      <c r="H101" s="77"/>
      <c r="I101" s="77"/>
      <c r="J101" s="214"/>
      <c r="K101" s="33"/>
      <c r="L101" s="34"/>
      <c r="M101" s="34"/>
      <c r="N101" s="35"/>
      <c r="O101" s="33"/>
      <c r="P101" s="34"/>
      <c r="Q101" s="34"/>
      <c r="R101" s="35"/>
      <c r="S101" s="33"/>
      <c r="T101" s="186"/>
      <c r="U101" s="34"/>
      <c r="V101" s="35"/>
      <c r="W101" s="33"/>
      <c r="X101" s="34"/>
      <c r="Y101" s="34"/>
      <c r="Z101" s="35"/>
    </row>
    <row r="102" spans="1:26" x14ac:dyDescent="0.25">
      <c r="A102" s="228"/>
      <c r="B102" s="216" t="s">
        <v>7</v>
      </c>
      <c r="C102" s="198" t="s">
        <v>112</v>
      </c>
      <c r="D102" s="199" t="s">
        <v>331</v>
      </c>
      <c r="E102" s="199" t="s">
        <v>127</v>
      </c>
      <c r="F102" s="195" t="s">
        <v>203</v>
      </c>
      <c r="G102" s="198"/>
      <c r="H102" s="199"/>
      <c r="I102" s="199"/>
      <c r="J102" s="195"/>
      <c r="K102" s="36"/>
      <c r="L102" s="37"/>
      <c r="M102" s="37"/>
      <c r="N102" s="38"/>
      <c r="O102" s="36"/>
      <c r="P102" s="37"/>
      <c r="Q102" s="37"/>
      <c r="R102" s="38"/>
      <c r="S102" s="36"/>
      <c r="T102" s="75"/>
      <c r="U102" s="37"/>
      <c r="V102" s="38"/>
      <c r="W102" s="36"/>
      <c r="X102" s="37"/>
      <c r="Y102" s="37"/>
      <c r="Z102" s="38"/>
    </row>
    <row r="103" spans="1:26" x14ac:dyDescent="0.25">
      <c r="A103" s="228"/>
      <c r="B103" s="216"/>
      <c r="C103" s="198"/>
      <c r="D103" s="199"/>
      <c r="E103" s="199"/>
      <c r="F103" s="195"/>
      <c r="G103" s="198" t="s">
        <v>112</v>
      </c>
      <c r="H103" s="199" t="s">
        <v>331</v>
      </c>
      <c r="I103" s="199" t="s">
        <v>128</v>
      </c>
      <c r="J103" s="195" t="s">
        <v>203</v>
      </c>
      <c r="K103" s="36"/>
      <c r="L103" s="37"/>
      <c r="M103" s="37"/>
      <c r="N103" s="38"/>
      <c r="O103" s="36"/>
      <c r="P103" s="37"/>
      <c r="Q103" s="37"/>
      <c r="R103" s="38"/>
      <c r="S103" s="36"/>
      <c r="T103" s="75"/>
      <c r="U103" s="37"/>
      <c r="V103" s="38"/>
      <c r="W103" s="36"/>
      <c r="X103" s="37"/>
      <c r="Y103" s="37"/>
      <c r="Z103" s="38"/>
    </row>
    <row r="104" spans="1:26" x14ac:dyDescent="0.25">
      <c r="A104" s="228"/>
      <c r="B104" s="216"/>
      <c r="C104" s="198"/>
      <c r="D104" s="199"/>
      <c r="E104" s="199"/>
      <c r="F104" s="195"/>
      <c r="G104" s="198"/>
      <c r="H104" s="199"/>
      <c r="I104" s="199"/>
      <c r="J104" s="195"/>
      <c r="K104" s="36"/>
      <c r="L104" s="37"/>
      <c r="M104" s="37"/>
      <c r="N104" s="38"/>
      <c r="O104" s="36"/>
      <c r="P104" s="37"/>
      <c r="Q104" s="37"/>
      <c r="R104" s="38"/>
      <c r="S104" s="36"/>
      <c r="T104" s="75"/>
      <c r="U104" s="37"/>
      <c r="V104" s="38"/>
      <c r="W104" s="36"/>
      <c r="X104" s="37"/>
      <c r="Y104" s="37"/>
      <c r="Z104" s="38"/>
    </row>
    <row r="105" spans="1:26" hidden="1" x14ac:dyDescent="0.25">
      <c r="A105" s="228"/>
      <c r="B105" s="5" t="s">
        <v>22</v>
      </c>
      <c r="C105" s="39"/>
      <c r="D105" s="40"/>
      <c r="E105" s="40"/>
      <c r="F105" s="41"/>
      <c r="G105" s="39"/>
      <c r="H105" s="40"/>
      <c r="I105" s="40"/>
      <c r="J105" s="41"/>
      <c r="K105" s="39"/>
      <c r="L105" s="40"/>
      <c r="M105" s="40"/>
      <c r="N105" s="41"/>
      <c r="O105" s="39"/>
      <c r="P105" s="40"/>
      <c r="Q105" s="40"/>
      <c r="R105" s="41"/>
      <c r="S105" s="39"/>
      <c r="T105" s="51"/>
      <c r="U105" s="40"/>
      <c r="V105" s="41"/>
      <c r="W105" s="39"/>
      <c r="X105" s="40"/>
      <c r="Y105" s="40"/>
      <c r="Z105" s="41"/>
    </row>
    <row r="106" spans="1:26" hidden="1" x14ac:dyDescent="0.25">
      <c r="A106" s="228"/>
      <c r="B106" s="223" t="s">
        <v>23</v>
      </c>
      <c r="C106" s="42"/>
      <c r="D106" s="43"/>
      <c r="E106" s="43"/>
      <c r="F106" s="44"/>
      <c r="G106" s="42"/>
      <c r="H106" s="43"/>
      <c r="I106" s="43"/>
      <c r="J106" s="44"/>
      <c r="K106" s="42"/>
      <c r="L106" s="43"/>
      <c r="M106" s="43"/>
      <c r="N106" s="44"/>
      <c r="O106" s="42"/>
      <c r="P106" s="43"/>
      <c r="Q106" s="43"/>
      <c r="R106" s="44"/>
      <c r="S106" s="42"/>
      <c r="T106" s="187"/>
      <c r="U106" s="43"/>
      <c r="V106" s="44"/>
      <c r="W106" s="42"/>
      <c r="X106" s="43"/>
      <c r="Y106" s="43"/>
      <c r="Z106" s="44"/>
    </row>
    <row r="107" spans="1:26" hidden="1" x14ac:dyDescent="0.25">
      <c r="A107" s="228"/>
      <c r="B107" s="223"/>
      <c r="C107" s="42"/>
      <c r="D107" s="43"/>
      <c r="E107" s="43"/>
      <c r="F107" s="44"/>
      <c r="G107" s="42"/>
      <c r="H107" s="43"/>
      <c r="I107" s="43"/>
      <c r="J107" s="44"/>
      <c r="K107" s="42"/>
      <c r="L107" s="43"/>
      <c r="M107" s="43"/>
      <c r="N107" s="44"/>
      <c r="O107" s="42"/>
      <c r="P107" s="43"/>
      <c r="Q107" s="43"/>
      <c r="R107" s="44"/>
      <c r="S107" s="42"/>
      <c r="T107" s="187"/>
      <c r="U107" s="43"/>
      <c r="V107" s="44"/>
      <c r="W107" s="42"/>
      <c r="X107" s="43"/>
      <c r="Y107" s="43"/>
      <c r="Z107" s="44"/>
    </row>
    <row r="108" spans="1:26" hidden="1" x14ac:dyDescent="0.25">
      <c r="A108" s="228"/>
      <c r="B108" s="220" t="s">
        <v>24</v>
      </c>
      <c r="C108" s="45"/>
      <c r="D108" s="46"/>
      <c r="E108" s="46"/>
      <c r="F108" s="47"/>
      <c r="G108" s="45"/>
      <c r="H108" s="46"/>
      <c r="I108" s="46"/>
      <c r="J108" s="47"/>
      <c r="K108" s="45"/>
      <c r="L108" s="46"/>
      <c r="M108" s="46"/>
      <c r="N108" s="47"/>
      <c r="O108" s="45"/>
      <c r="P108" s="46"/>
      <c r="Q108" s="46"/>
      <c r="R108" s="47"/>
      <c r="S108" s="45"/>
      <c r="T108" s="188"/>
      <c r="U108" s="46"/>
      <c r="V108" s="47"/>
      <c r="W108" s="45"/>
      <c r="X108" s="46"/>
      <c r="Y108" s="46"/>
      <c r="Z108" s="47"/>
    </row>
    <row r="109" spans="1:26" ht="15.75" hidden="1" thickBot="1" x14ac:dyDescent="0.3">
      <c r="A109" s="229"/>
      <c r="B109" s="221"/>
      <c r="C109" s="48"/>
      <c r="D109" s="49"/>
      <c r="E109" s="49"/>
      <c r="F109" s="50"/>
      <c r="G109" s="48"/>
      <c r="H109" s="49"/>
      <c r="I109" s="49"/>
      <c r="J109" s="50"/>
      <c r="K109" s="48"/>
      <c r="L109" s="49"/>
      <c r="M109" s="49"/>
      <c r="N109" s="50"/>
      <c r="O109" s="48"/>
      <c r="P109" s="49"/>
      <c r="Q109" s="49"/>
      <c r="R109" s="50"/>
      <c r="S109" s="48"/>
      <c r="T109" s="189"/>
      <c r="U109" s="49"/>
      <c r="V109" s="50"/>
      <c r="W109" s="48"/>
      <c r="X109" s="49"/>
      <c r="Y109" s="49"/>
      <c r="Z109" s="50"/>
    </row>
  </sheetData>
  <mergeCells count="47">
    <mergeCell ref="C1:R1"/>
    <mergeCell ref="A5:A25"/>
    <mergeCell ref="A26:A46"/>
    <mergeCell ref="A47:A67"/>
    <mergeCell ref="A68:A88"/>
    <mergeCell ref="B55:B56"/>
    <mergeCell ref="B87:B88"/>
    <mergeCell ref="B27:B30"/>
    <mergeCell ref="B32:B33"/>
    <mergeCell ref="B34:B35"/>
    <mergeCell ref="B37:B38"/>
    <mergeCell ref="B39:B41"/>
    <mergeCell ref="B58:B59"/>
    <mergeCell ref="B60:B62"/>
    <mergeCell ref="B64:B65"/>
    <mergeCell ref="B6:B9"/>
    <mergeCell ref="A89:A109"/>
    <mergeCell ref="B43:B44"/>
    <mergeCell ref="B45:B46"/>
    <mergeCell ref="B48:B51"/>
    <mergeCell ref="B53:B54"/>
    <mergeCell ref="B74:B75"/>
    <mergeCell ref="B76:B77"/>
    <mergeCell ref="B79:B80"/>
    <mergeCell ref="B81:B83"/>
    <mergeCell ref="B85:B86"/>
    <mergeCell ref="B108:B109"/>
    <mergeCell ref="B90:B93"/>
    <mergeCell ref="B95:B96"/>
    <mergeCell ref="B97:B98"/>
    <mergeCell ref="B100:B101"/>
    <mergeCell ref="B106:B107"/>
    <mergeCell ref="B102:B104"/>
    <mergeCell ref="O3:R3"/>
    <mergeCell ref="S3:V3"/>
    <mergeCell ref="W3:Z3"/>
    <mergeCell ref="B66:B67"/>
    <mergeCell ref="B69:B72"/>
    <mergeCell ref="C3:F3"/>
    <mergeCell ref="G3:J3"/>
    <mergeCell ref="K3:N3"/>
    <mergeCell ref="B22:B23"/>
    <mergeCell ref="B24:B25"/>
    <mergeCell ref="B13:B14"/>
    <mergeCell ref="B16:B17"/>
    <mergeCell ref="B18:B20"/>
    <mergeCell ref="B11:B12"/>
  </mergeCells>
  <conditionalFormatting sqref="C5:C25">
    <cfRule type="duplicateValues" dxfId="92" priority="126"/>
  </conditionalFormatting>
  <conditionalFormatting sqref="G5:G25">
    <cfRule type="duplicateValues" dxfId="91" priority="124"/>
  </conditionalFormatting>
  <conditionalFormatting sqref="K5:K13 K16:K25">
    <cfRule type="duplicateValues" dxfId="90" priority="122"/>
  </conditionalFormatting>
  <conditionalFormatting sqref="O5:O13 O15:O25">
    <cfRule type="duplicateValues" dxfId="89" priority="120"/>
  </conditionalFormatting>
  <conditionalFormatting sqref="S5:S25">
    <cfRule type="duplicateValues" dxfId="88" priority="118"/>
  </conditionalFormatting>
  <conditionalFormatting sqref="W5:W25">
    <cfRule type="duplicateValues" dxfId="87" priority="116"/>
  </conditionalFormatting>
  <conditionalFormatting sqref="C26:C46">
    <cfRule type="duplicateValues" dxfId="86" priority="114"/>
  </conditionalFormatting>
  <conditionalFormatting sqref="G26:G46">
    <cfRule type="duplicateValues" dxfId="85" priority="112"/>
  </conditionalFormatting>
  <conditionalFormatting sqref="K26:K34 K36:K46">
    <cfRule type="duplicateValues" dxfId="84" priority="110"/>
  </conditionalFormatting>
  <conditionalFormatting sqref="O26:O46">
    <cfRule type="duplicateValues" dxfId="83" priority="108"/>
  </conditionalFormatting>
  <conditionalFormatting sqref="S26:S46">
    <cfRule type="duplicateValues" dxfId="82" priority="106"/>
  </conditionalFormatting>
  <conditionalFormatting sqref="W26:W46">
    <cfRule type="duplicateValues" dxfId="81" priority="104"/>
  </conditionalFormatting>
  <conditionalFormatting sqref="C47:C67">
    <cfRule type="duplicateValues" dxfId="80" priority="102"/>
  </conditionalFormatting>
  <conditionalFormatting sqref="G47:G67">
    <cfRule type="duplicateValues" dxfId="79" priority="100"/>
  </conditionalFormatting>
  <conditionalFormatting sqref="K47:K67">
    <cfRule type="duplicateValues" dxfId="78" priority="98"/>
  </conditionalFormatting>
  <conditionalFormatting sqref="O52:O67">
    <cfRule type="duplicateValues" dxfId="77" priority="96"/>
  </conditionalFormatting>
  <conditionalFormatting sqref="S48:S67">
    <cfRule type="duplicateValues" dxfId="76" priority="94"/>
  </conditionalFormatting>
  <conditionalFormatting sqref="W47:W67">
    <cfRule type="duplicateValues" dxfId="75" priority="92"/>
  </conditionalFormatting>
  <conditionalFormatting sqref="C68:C81 C83:C88">
    <cfRule type="duplicateValues" dxfId="74" priority="90"/>
  </conditionalFormatting>
  <conditionalFormatting sqref="G68:G88">
    <cfRule type="duplicateValues" dxfId="73" priority="88"/>
  </conditionalFormatting>
  <conditionalFormatting sqref="K68:K88">
    <cfRule type="duplicateValues" dxfId="72" priority="86"/>
  </conditionalFormatting>
  <conditionalFormatting sqref="O68:O88">
    <cfRule type="duplicateValues" dxfId="71" priority="84"/>
  </conditionalFormatting>
  <conditionalFormatting sqref="S73:S88">
    <cfRule type="duplicateValues" dxfId="70" priority="82"/>
  </conditionalFormatting>
  <conditionalFormatting sqref="W68:W88">
    <cfRule type="duplicateValues" dxfId="69" priority="80"/>
  </conditionalFormatting>
  <conditionalFormatting sqref="C89:C90 C92:C109">
    <cfRule type="duplicateValues" dxfId="68" priority="78"/>
  </conditionalFormatting>
  <conditionalFormatting sqref="G89:G109">
    <cfRule type="duplicateValues" dxfId="67" priority="76"/>
  </conditionalFormatting>
  <conditionalFormatting sqref="K89:K109">
    <cfRule type="duplicateValues" dxfId="66" priority="74"/>
  </conditionalFormatting>
  <conditionalFormatting sqref="O89:O109">
    <cfRule type="duplicateValues" dxfId="65" priority="72"/>
  </conditionalFormatting>
  <conditionalFormatting sqref="S89:S109">
    <cfRule type="duplicateValues" dxfId="64" priority="70"/>
  </conditionalFormatting>
  <conditionalFormatting sqref="W89:W109">
    <cfRule type="duplicateValues" dxfId="63" priority="68"/>
  </conditionalFormatting>
  <conditionalFormatting sqref="C91">
    <cfRule type="duplicateValues" dxfId="62" priority="61"/>
  </conditionalFormatting>
  <conditionalFormatting sqref="C82">
    <cfRule type="duplicateValues" dxfId="61" priority="58"/>
  </conditionalFormatting>
  <conditionalFormatting sqref="F5:F25">
    <cfRule type="duplicateValues" dxfId="60" priority="56"/>
  </conditionalFormatting>
  <conditionalFormatting sqref="F26:F46">
    <cfRule type="duplicateValues" dxfId="59" priority="53"/>
  </conditionalFormatting>
  <conditionalFormatting sqref="F47:F67">
    <cfRule type="duplicateValues" dxfId="58" priority="51"/>
  </conditionalFormatting>
  <conditionalFormatting sqref="F73:F88">
    <cfRule type="duplicateValues" dxfId="57" priority="49"/>
  </conditionalFormatting>
  <conditionalFormatting sqref="J5:J25">
    <cfRule type="duplicateValues" dxfId="56" priority="46"/>
  </conditionalFormatting>
  <conditionalFormatting sqref="J26:J46">
    <cfRule type="duplicateValues" dxfId="55" priority="44"/>
  </conditionalFormatting>
  <conditionalFormatting sqref="J47:J67">
    <cfRule type="duplicateValues" dxfId="54" priority="42"/>
  </conditionalFormatting>
  <conditionalFormatting sqref="J68:J88">
    <cfRule type="duplicateValues" dxfId="53" priority="41"/>
  </conditionalFormatting>
  <conditionalFormatting sqref="J89:J109">
    <cfRule type="duplicateValues" dxfId="52" priority="40"/>
  </conditionalFormatting>
  <conditionalFormatting sqref="N5:N13 N16:N25">
    <cfRule type="duplicateValues" dxfId="51" priority="39"/>
  </conditionalFormatting>
  <conditionalFormatting sqref="N26:N46">
    <cfRule type="duplicateValues" dxfId="50" priority="38"/>
  </conditionalFormatting>
  <conditionalFormatting sqref="N47:N67">
    <cfRule type="duplicateValues" dxfId="49" priority="37"/>
  </conditionalFormatting>
  <conditionalFormatting sqref="N68:N88">
    <cfRule type="duplicateValues" dxfId="48" priority="36"/>
  </conditionalFormatting>
  <conditionalFormatting sqref="N89:N109">
    <cfRule type="duplicateValues" dxfId="47" priority="35"/>
  </conditionalFormatting>
  <conditionalFormatting sqref="R5:R25">
    <cfRule type="duplicateValues" dxfId="46" priority="34"/>
  </conditionalFormatting>
  <conditionalFormatting sqref="R26:R46">
    <cfRule type="duplicateValues" dxfId="45" priority="33"/>
  </conditionalFormatting>
  <conditionalFormatting sqref="R52:R67">
    <cfRule type="duplicateValues" dxfId="44" priority="32"/>
  </conditionalFormatting>
  <conditionalFormatting sqref="R68:R88">
    <cfRule type="duplicateValues" dxfId="43" priority="31"/>
  </conditionalFormatting>
  <conditionalFormatting sqref="R89:R109">
    <cfRule type="duplicateValues" dxfId="42" priority="30"/>
  </conditionalFormatting>
  <conditionalFormatting sqref="V5:V25">
    <cfRule type="duplicateValues" dxfId="41" priority="29"/>
  </conditionalFormatting>
  <conditionalFormatting sqref="V26:V46">
    <cfRule type="duplicateValues" dxfId="40" priority="28"/>
  </conditionalFormatting>
  <conditionalFormatting sqref="V48:V67">
    <cfRule type="duplicateValues" dxfId="39" priority="27"/>
  </conditionalFormatting>
  <conditionalFormatting sqref="V73:V88">
    <cfRule type="duplicateValues" dxfId="38" priority="26"/>
  </conditionalFormatting>
  <conditionalFormatting sqref="V89:V109">
    <cfRule type="duplicateValues" dxfId="37" priority="25"/>
  </conditionalFormatting>
  <conditionalFormatting sqref="Z5:Z25">
    <cfRule type="duplicateValues" dxfId="36" priority="24"/>
  </conditionalFormatting>
  <conditionalFormatting sqref="Z26:Z46">
    <cfRule type="duplicateValues" dxfId="35" priority="23"/>
  </conditionalFormatting>
  <conditionalFormatting sqref="Z47:Z67">
    <cfRule type="duplicateValues" dxfId="34" priority="22"/>
  </conditionalFormatting>
  <conditionalFormatting sqref="Z68:Z88">
    <cfRule type="duplicateValues" dxfId="33" priority="21"/>
  </conditionalFormatting>
  <conditionalFormatting sqref="Z89:Z109">
    <cfRule type="duplicateValues" dxfId="32" priority="20"/>
  </conditionalFormatting>
  <conditionalFormatting sqref="K35">
    <cfRule type="duplicateValues" dxfId="31" priority="19"/>
  </conditionalFormatting>
  <conditionalFormatting sqref="K15">
    <cfRule type="duplicateValues" dxfId="30" priority="18"/>
  </conditionalFormatting>
  <conditionalFormatting sqref="N15">
    <cfRule type="duplicateValues" dxfId="29" priority="17"/>
  </conditionalFormatting>
  <conditionalFormatting sqref="O47">
    <cfRule type="duplicateValues" dxfId="28" priority="16"/>
  </conditionalFormatting>
  <conditionalFormatting sqref="R47">
    <cfRule type="duplicateValues" dxfId="27" priority="15"/>
  </conditionalFormatting>
  <conditionalFormatting sqref="S47">
    <cfRule type="duplicateValues" dxfId="26" priority="14"/>
  </conditionalFormatting>
  <conditionalFormatting sqref="S68:S72">
    <cfRule type="duplicateValues" dxfId="24" priority="12"/>
  </conditionalFormatting>
  <conditionalFormatting sqref="V68:V72">
    <cfRule type="duplicateValues" dxfId="23" priority="11"/>
  </conditionalFormatting>
  <conditionalFormatting sqref="O48:O51">
    <cfRule type="duplicateValues" dxfId="22" priority="10"/>
  </conditionalFormatting>
  <conditionalFormatting sqref="R48:R51">
    <cfRule type="duplicateValues" dxfId="21" priority="9"/>
  </conditionalFormatting>
  <conditionalFormatting sqref="O26:O30">
    <cfRule type="duplicateValues" dxfId="20" priority="8"/>
  </conditionalFormatting>
  <conditionalFormatting sqref="S26:S30">
    <cfRule type="duplicateValues" dxfId="19" priority="7"/>
  </conditionalFormatting>
  <conditionalFormatting sqref="R26:R30">
    <cfRule type="duplicateValues" dxfId="18" priority="6"/>
  </conditionalFormatting>
  <conditionalFormatting sqref="V26:V30">
    <cfRule type="duplicateValues" dxfId="17" priority="5"/>
  </conditionalFormatting>
  <conditionalFormatting sqref="F68:F72">
    <cfRule type="duplicateValues" dxfId="16" priority="4"/>
  </conditionalFormatting>
  <conditionalFormatting sqref="O14">
    <cfRule type="duplicateValues" dxfId="15" priority="3"/>
  </conditionalFormatting>
  <conditionalFormatting sqref="K14">
    <cfRule type="duplicateValues" dxfId="14" priority="2"/>
  </conditionalFormatting>
  <conditionalFormatting sqref="N14">
    <cfRule type="duplicateValues" dxfId="13" priority="1"/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4"/>
  <sheetViews>
    <sheetView workbookViewId="0">
      <selection activeCell="P28" sqref="P28"/>
    </sheetView>
  </sheetViews>
  <sheetFormatPr baseColWidth="10" defaultRowHeight="15" x14ac:dyDescent="0.25"/>
  <cols>
    <col min="2" max="2" width="13.7109375" bestFit="1" customWidth="1"/>
    <col min="3" max="3" width="13" bestFit="1" customWidth="1"/>
    <col min="4" max="4" width="20.140625" style="57" bestFit="1" customWidth="1"/>
    <col min="5" max="5" width="3.140625" bestFit="1" customWidth="1"/>
    <col min="6" max="6" width="5.85546875" bestFit="1" customWidth="1"/>
    <col min="7" max="7" width="13" bestFit="1" customWidth="1"/>
    <col min="8" max="8" width="20.7109375" style="57" customWidth="1"/>
    <col min="9" max="9" width="4.42578125" bestFit="1" customWidth="1"/>
    <col min="10" max="10" width="5.85546875" bestFit="1" customWidth="1"/>
    <col min="11" max="11" width="12.42578125" bestFit="1" customWidth="1"/>
    <col min="12" max="12" width="17.28515625" style="57" bestFit="1" customWidth="1"/>
    <col min="13" max="13" width="4.42578125" bestFit="1" customWidth="1"/>
    <col min="14" max="14" width="5.85546875" bestFit="1" customWidth="1"/>
    <col min="15" max="15" width="13.7109375" bestFit="1" customWidth="1"/>
    <col min="16" max="16" width="20.42578125" style="57" bestFit="1" customWidth="1"/>
    <col min="17" max="17" width="4.42578125" bestFit="1" customWidth="1"/>
    <col min="18" max="18" width="5.85546875" bestFit="1" customWidth="1"/>
    <col min="19" max="19" width="13" bestFit="1" customWidth="1"/>
    <col min="20" max="20" width="20.42578125" style="57" bestFit="1" customWidth="1"/>
    <col min="21" max="21" width="4.42578125" bestFit="1" customWidth="1"/>
    <col min="22" max="22" width="5.85546875" bestFit="1" customWidth="1"/>
    <col min="23" max="23" width="10.7109375" bestFit="1" customWidth="1"/>
    <col min="24" max="24" width="8.140625" style="57" bestFit="1" customWidth="1"/>
    <col min="25" max="25" width="3.140625" bestFit="1" customWidth="1"/>
    <col min="26" max="26" width="5.28515625" bestFit="1" customWidth="1"/>
  </cols>
  <sheetData>
    <row r="1" spans="2:26" ht="33.75" x14ac:dyDescent="0.25">
      <c r="B1" s="263" t="s">
        <v>172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</row>
    <row r="2" spans="2:26" ht="31.5" x14ac:dyDescent="0.25">
      <c r="B2" s="264" t="s">
        <v>169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</row>
    <row r="3" spans="2:26" ht="33.75" x14ac:dyDescent="0.25">
      <c r="B3" s="116"/>
      <c r="C3" s="265" t="s">
        <v>173</v>
      </c>
      <c r="D3" s="265"/>
      <c r="E3" s="265"/>
      <c r="F3" s="265"/>
      <c r="G3" s="265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263" t="s">
        <v>170</v>
      </c>
      <c r="U3" s="263"/>
      <c r="V3" s="263"/>
      <c r="W3" s="263"/>
      <c r="X3" s="263"/>
      <c r="Y3" s="116"/>
      <c r="Z3" s="116"/>
    </row>
    <row r="4" spans="2:26" ht="33.75" x14ac:dyDescent="0.25">
      <c r="B4" s="1"/>
      <c r="C4" s="263" t="s">
        <v>189</v>
      </c>
      <c r="D4" s="263"/>
      <c r="E4" s="263"/>
      <c r="F4" s="263"/>
      <c r="G4" s="263"/>
      <c r="H4" s="86"/>
      <c r="I4" s="1"/>
      <c r="J4" s="1"/>
      <c r="K4" s="1"/>
      <c r="L4" s="86"/>
      <c r="M4" s="1"/>
      <c r="N4" s="1"/>
      <c r="O4" s="1"/>
      <c r="P4" s="86"/>
      <c r="Q4" s="1"/>
      <c r="R4" s="1"/>
      <c r="S4" s="1"/>
      <c r="T4" s="114"/>
      <c r="U4" s="114"/>
      <c r="V4" s="114">
        <v>3</v>
      </c>
      <c r="W4" s="268" t="s">
        <v>181</v>
      </c>
      <c r="X4" s="268"/>
      <c r="Y4" s="1"/>
      <c r="Z4" s="1"/>
    </row>
    <row r="5" spans="2:26" ht="15.75" thickBot="1" x14ac:dyDescent="0.3"/>
    <row r="6" spans="2:26" ht="28.5" x14ac:dyDescent="0.25">
      <c r="B6" s="126"/>
      <c r="C6" s="275" t="s">
        <v>16</v>
      </c>
      <c r="D6" s="276"/>
      <c r="E6" s="276"/>
      <c r="F6" s="277"/>
      <c r="G6" s="273" t="s">
        <v>17</v>
      </c>
      <c r="H6" s="273"/>
      <c r="I6" s="273"/>
      <c r="J6" s="274"/>
      <c r="K6" s="272" t="s">
        <v>18</v>
      </c>
      <c r="L6" s="273"/>
      <c r="M6" s="273"/>
      <c r="N6" s="274"/>
      <c r="O6" s="272" t="s">
        <v>19</v>
      </c>
      <c r="P6" s="273"/>
      <c r="Q6" s="273"/>
      <c r="R6" s="274"/>
      <c r="S6" s="272" t="s">
        <v>20</v>
      </c>
      <c r="T6" s="273"/>
      <c r="U6" s="273"/>
      <c r="V6" s="274"/>
      <c r="W6" s="272" t="s">
        <v>21</v>
      </c>
      <c r="X6" s="273"/>
      <c r="Y6" s="273"/>
      <c r="Z6" s="274"/>
    </row>
    <row r="7" spans="2:26" ht="15.75" thickBot="1" x14ac:dyDescent="0.3">
      <c r="B7" s="126"/>
      <c r="C7" s="132" t="s">
        <v>10</v>
      </c>
      <c r="D7" s="133" t="s">
        <v>147</v>
      </c>
      <c r="E7" s="134" t="s">
        <v>31</v>
      </c>
      <c r="F7" s="135" t="s">
        <v>11</v>
      </c>
      <c r="G7" s="127" t="s">
        <v>10</v>
      </c>
      <c r="H7" s="128" t="s">
        <v>147</v>
      </c>
      <c r="I7" s="129" t="s">
        <v>31</v>
      </c>
      <c r="J7" s="130" t="s">
        <v>11</v>
      </c>
      <c r="K7" s="127" t="s">
        <v>10</v>
      </c>
      <c r="L7" s="128" t="s">
        <v>147</v>
      </c>
      <c r="M7" s="129" t="s">
        <v>31</v>
      </c>
      <c r="N7" s="130" t="s">
        <v>11</v>
      </c>
      <c r="O7" s="127" t="s">
        <v>10</v>
      </c>
      <c r="P7" s="128" t="s">
        <v>147</v>
      </c>
      <c r="Q7" s="129" t="s">
        <v>31</v>
      </c>
      <c r="R7" s="130" t="s">
        <v>11</v>
      </c>
      <c r="S7" s="127" t="s">
        <v>10</v>
      </c>
      <c r="T7" s="128" t="s">
        <v>147</v>
      </c>
      <c r="U7" s="129" t="s">
        <v>31</v>
      </c>
      <c r="V7" s="130" t="s">
        <v>11</v>
      </c>
      <c r="W7" s="127" t="s">
        <v>10</v>
      </c>
      <c r="X7" s="128" t="s">
        <v>147</v>
      </c>
      <c r="Y7" s="129" t="s">
        <v>31</v>
      </c>
      <c r="Z7" s="130" t="s">
        <v>11</v>
      </c>
    </row>
    <row r="8" spans="2:26" x14ac:dyDescent="0.25">
      <c r="B8" s="217" t="s">
        <v>8</v>
      </c>
      <c r="C8" s="93"/>
      <c r="D8" s="117"/>
      <c r="E8" s="104"/>
      <c r="F8" s="105"/>
      <c r="G8" s="93"/>
      <c r="H8" s="117"/>
      <c r="I8" s="104"/>
      <c r="J8" s="105"/>
      <c r="K8" s="93"/>
      <c r="L8" s="117"/>
      <c r="M8" s="104"/>
      <c r="N8" s="105"/>
      <c r="O8" s="93"/>
      <c r="P8" s="117"/>
      <c r="Q8" s="104"/>
      <c r="R8" s="105"/>
      <c r="S8" s="93"/>
      <c r="T8" s="117"/>
      <c r="U8" s="104"/>
      <c r="V8" s="105"/>
      <c r="W8" s="93"/>
      <c r="X8" s="117"/>
      <c r="Y8" s="104"/>
      <c r="Z8" s="105"/>
    </row>
    <row r="9" spans="2:26" x14ac:dyDescent="0.25">
      <c r="B9" s="231"/>
      <c r="C9" s="94">
        <f>'Emploi Global'!C22</f>
        <v>0</v>
      </c>
      <c r="D9" s="118">
        <f>'Emploi Global'!D22</f>
        <v>0</v>
      </c>
      <c r="E9" s="107">
        <f>'Emploi Global'!E22</f>
        <v>0</v>
      </c>
      <c r="F9" s="108">
        <f>'Emploi Global'!F22</f>
        <v>0</v>
      </c>
      <c r="G9" s="94">
        <f>'Emploi Global'!G22</f>
        <v>0</v>
      </c>
      <c r="H9" s="118">
        <f>'Emploi Global'!H22</f>
        <v>0</v>
      </c>
      <c r="I9" s="107">
        <f>'Emploi Global'!I22</f>
        <v>0</v>
      </c>
      <c r="J9" s="108">
        <f>'Emploi Global'!J22</f>
        <v>0</v>
      </c>
      <c r="K9" s="94">
        <f>'Emploi Global'!K22</f>
        <v>0</v>
      </c>
      <c r="L9" s="118">
        <f>'Emploi Global'!L22</f>
        <v>0</v>
      </c>
      <c r="M9" s="107">
        <f>'Emploi Global'!M22</f>
        <v>0</v>
      </c>
      <c r="N9" s="108">
        <f>'Emploi Global'!N22</f>
        <v>0</v>
      </c>
      <c r="O9" s="94">
        <f>'Emploi Global'!O22</f>
        <v>0</v>
      </c>
      <c r="P9" s="118">
        <f>'Emploi Global'!P22</f>
        <v>0</v>
      </c>
      <c r="Q9" s="107">
        <f>'Emploi Global'!Q22</f>
        <v>0</v>
      </c>
      <c r="R9" s="108">
        <f>'Emploi Global'!R22</f>
        <v>0</v>
      </c>
      <c r="S9" s="94">
        <f>'Emploi Global'!S22</f>
        <v>0</v>
      </c>
      <c r="T9" s="118">
        <f>'Emploi Global'!T22</f>
        <v>0</v>
      </c>
      <c r="U9" s="107">
        <f>'Emploi Global'!U22</f>
        <v>0</v>
      </c>
      <c r="V9" s="108">
        <f>'Emploi Global'!V22</f>
        <v>0</v>
      </c>
      <c r="W9" s="94">
        <f>'Emploi Global'!W22</f>
        <v>0</v>
      </c>
      <c r="X9" s="118">
        <f>'Emploi Global'!X22</f>
        <v>0</v>
      </c>
      <c r="Y9" s="107">
        <f>'Emploi Global'!Y22</f>
        <v>0</v>
      </c>
      <c r="Z9" s="108">
        <f>'Emploi Global'!Z22</f>
        <v>0</v>
      </c>
    </row>
    <row r="10" spans="2:26" ht="15.75" thickBot="1" x14ac:dyDescent="0.3">
      <c r="B10" s="231"/>
      <c r="C10" s="119">
        <f>'Emploi Global'!C23</f>
        <v>0</v>
      </c>
      <c r="D10" s="120">
        <f>'Emploi Global'!D23</f>
        <v>0</v>
      </c>
      <c r="E10" s="110">
        <f>'Emploi Global'!E23</f>
        <v>0</v>
      </c>
      <c r="F10" s="111">
        <f>'Emploi Global'!F23</f>
        <v>0</v>
      </c>
      <c r="G10" s="119">
        <f>'Emploi Global'!G23</f>
        <v>0</v>
      </c>
      <c r="H10" s="120">
        <f>'Emploi Global'!H23</f>
        <v>0</v>
      </c>
      <c r="I10" s="110">
        <f>'Emploi Global'!I23</f>
        <v>0</v>
      </c>
      <c r="J10" s="111">
        <f>'Emploi Global'!J23</f>
        <v>0</v>
      </c>
      <c r="K10" s="119">
        <f>'Emploi Global'!K23</f>
        <v>0</v>
      </c>
      <c r="L10" s="120">
        <f>'Emploi Global'!L23</f>
        <v>0</v>
      </c>
      <c r="M10" s="110">
        <f>'Emploi Global'!M23</f>
        <v>0</v>
      </c>
      <c r="N10" s="111">
        <f>'Emploi Global'!N23</f>
        <v>0</v>
      </c>
      <c r="O10" s="119">
        <f>'Emploi Global'!O23</f>
        <v>0</v>
      </c>
      <c r="P10" s="120">
        <f>'Emploi Global'!P23</f>
        <v>0</v>
      </c>
      <c r="Q10" s="110">
        <f>'Emploi Global'!Q23</f>
        <v>0</v>
      </c>
      <c r="R10" s="111">
        <f>'Emploi Global'!R23</f>
        <v>0</v>
      </c>
      <c r="S10" s="119">
        <f>'Emploi Global'!S23</f>
        <v>0</v>
      </c>
      <c r="T10" s="120">
        <f>'Emploi Global'!T23</f>
        <v>0</v>
      </c>
      <c r="U10" s="110">
        <f>'Emploi Global'!U23</f>
        <v>0</v>
      </c>
      <c r="V10" s="111">
        <f>'Emploi Global'!V23</f>
        <v>0</v>
      </c>
      <c r="W10" s="119">
        <f>'Emploi Global'!W23</f>
        <v>0</v>
      </c>
      <c r="X10" s="120">
        <f>'Emploi Global'!X23</f>
        <v>0</v>
      </c>
      <c r="Y10" s="110">
        <f>'Emploi Global'!Y23</f>
        <v>0</v>
      </c>
      <c r="Z10" s="111">
        <f>'Emploi Global'!Z23</f>
        <v>0</v>
      </c>
    </row>
    <row r="11" spans="2:26" x14ac:dyDescent="0.25">
      <c r="B11" s="269" t="s">
        <v>12</v>
      </c>
      <c r="C11" s="93"/>
      <c r="D11" s="117"/>
      <c r="E11" s="104"/>
      <c r="F11" s="105"/>
      <c r="G11" s="93"/>
      <c r="H11" s="117"/>
      <c r="I11" s="104"/>
      <c r="J11" s="105"/>
      <c r="K11" s="93"/>
      <c r="L11" s="117"/>
      <c r="M11" s="104"/>
      <c r="N11" s="105"/>
      <c r="O11" s="93"/>
      <c r="P11" s="117"/>
      <c r="Q11" s="104"/>
      <c r="R11" s="105"/>
      <c r="S11" s="93"/>
      <c r="T11" s="117"/>
      <c r="U11" s="104"/>
      <c r="V11" s="105"/>
      <c r="W11" s="93"/>
      <c r="X11" s="117"/>
      <c r="Y11" s="104"/>
      <c r="Z11" s="105"/>
    </row>
    <row r="12" spans="2:26" x14ac:dyDescent="0.25">
      <c r="B12" s="270"/>
      <c r="C12" s="94">
        <f>'Emploi Global'!C43</f>
        <v>0</v>
      </c>
      <c r="D12" s="118">
        <f>'Emploi Global'!D43</f>
        <v>0</v>
      </c>
      <c r="E12" s="107">
        <f>'Emploi Global'!E43</f>
        <v>0</v>
      </c>
      <c r="F12" s="108">
        <f>'Emploi Global'!F43</f>
        <v>0</v>
      </c>
      <c r="G12" s="94">
        <f>'Emploi Global'!G43</f>
        <v>0</v>
      </c>
      <c r="H12" s="118">
        <f>'Emploi Global'!H43</f>
        <v>0</v>
      </c>
      <c r="I12" s="107">
        <f>'Emploi Global'!I43</f>
        <v>0</v>
      </c>
      <c r="J12" s="108">
        <f>'Emploi Global'!J43</f>
        <v>0</v>
      </c>
      <c r="K12" s="94">
        <f>'Emploi Global'!K43</f>
        <v>0</v>
      </c>
      <c r="L12" s="118">
        <f>'Emploi Global'!L43</f>
        <v>0</v>
      </c>
      <c r="M12" s="107">
        <f>'Emploi Global'!M43</f>
        <v>0</v>
      </c>
      <c r="N12" s="108">
        <f>'Emploi Global'!N43</f>
        <v>0</v>
      </c>
      <c r="O12" s="94">
        <f>'Emploi Global'!O43</f>
        <v>0</v>
      </c>
      <c r="P12" s="118">
        <f>'Emploi Global'!P43</f>
        <v>0</v>
      </c>
      <c r="Q12" s="107">
        <f>'Emploi Global'!Q43</f>
        <v>0</v>
      </c>
      <c r="R12" s="108">
        <f>'Emploi Global'!R43</f>
        <v>0</v>
      </c>
      <c r="S12" s="94">
        <f>'Emploi Global'!S43</f>
        <v>0</v>
      </c>
      <c r="T12" s="118">
        <f>'Emploi Global'!T43</f>
        <v>0</v>
      </c>
      <c r="U12" s="107">
        <f>'Emploi Global'!U43</f>
        <v>0</v>
      </c>
      <c r="V12" s="108">
        <f>'Emploi Global'!V43</f>
        <v>0</v>
      </c>
      <c r="W12" s="94">
        <f>'Emploi Global'!W43</f>
        <v>0</v>
      </c>
      <c r="X12" s="118">
        <f>'Emploi Global'!X43</f>
        <v>0</v>
      </c>
      <c r="Y12" s="107">
        <f>'Emploi Global'!Y43</f>
        <v>0</v>
      </c>
      <c r="Z12" s="108">
        <f>'Emploi Global'!Z43</f>
        <v>0</v>
      </c>
    </row>
    <row r="13" spans="2:26" ht="15.75" thickBot="1" x14ac:dyDescent="0.3">
      <c r="B13" s="270"/>
      <c r="C13" s="119">
        <f>'Emploi Global'!C44</f>
        <v>0</v>
      </c>
      <c r="D13" s="120">
        <f>'Emploi Global'!D44</f>
        <v>0</v>
      </c>
      <c r="E13" s="110">
        <f>'Emploi Global'!E44</f>
        <v>0</v>
      </c>
      <c r="F13" s="111">
        <f>'Emploi Global'!F44</f>
        <v>0</v>
      </c>
      <c r="G13" s="119">
        <f>'Emploi Global'!G44</f>
        <v>0</v>
      </c>
      <c r="H13" s="120">
        <f>'Emploi Global'!H44</f>
        <v>0</v>
      </c>
      <c r="I13" s="110">
        <f>'Emploi Global'!I44</f>
        <v>0</v>
      </c>
      <c r="J13" s="111">
        <f>'Emploi Global'!J44</f>
        <v>0</v>
      </c>
      <c r="K13" s="119">
        <f>'Emploi Global'!K44</f>
        <v>0</v>
      </c>
      <c r="L13" s="120">
        <f>'Emploi Global'!L44</f>
        <v>0</v>
      </c>
      <c r="M13" s="110">
        <f>'Emploi Global'!M44</f>
        <v>0</v>
      </c>
      <c r="N13" s="111">
        <f>'Emploi Global'!N44</f>
        <v>0</v>
      </c>
      <c r="O13" s="119">
        <f>'Emploi Global'!O44</f>
        <v>0</v>
      </c>
      <c r="P13" s="120">
        <f>'Emploi Global'!P44</f>
        <v>0</v>
      </c>
      <c r="Q13" s="110">
        <f>'Emploi Global'!Q44</f>
        <v>0</v>
      </c>
      <c r="R13" s="111">
        <f>'Emploi Global'!R44</f>
        <v>0</v>
      </c>
      <c r="S13" s="119">
        <f>'Emploi Global'!S44</f>
        <v>0</v>
      </c>
      <c r="T13" s="120">
        <f>'Emploi Global'!T44</f>
        <v>0</v>
      </c>
      <c r="U13" s="110">
        <f>'Emploi Global'!U44</f>
        <v>0</v>
      </c>
      <c r="V13" s="111">
        <f>'Emploi Global'!V44</f>
        <v>0</v>
      </c>
      <c r="W13" s="119">
        <f>'Emploi Global'!W44</f>
        <v>0</v>
      </c>
      <c r="X13" s="120">
        <f>'Emploi Global'!X44</f>
        <v>0</v>
      </c>
      <c r="Y13" s="110">
        <f>'Emploi Global'!Y44</f>
        <v>0</v>
      </c>
      <c r="Z13" s="111">
        <f>'Emploi Global'!Z44</f>
        <v>0</v>
      </c>
    </row>
    <row r="14" spans="2:26" x14ac:dyDescent="0.25">
      <c r="B14" s="227" t="s">
        <v>13</v>
      </c>
      <c r="C14" s="93"/>
      <c r="D14" s="117"/>
      <c r="E14" s="104"/>
      <c r="F14" s="105"/>
      <c r="G14" s="93"/>
      <c r="H14" s="117"/>
      <c r="I14" s="104"/>
      <c r="J14" s="105"/>
      <c r="K14" s="93"/>
      <c r="L14" s="117"/>
      <c r="M14" s="104"/>
      <c r="N14" s="105"/>
      <c r="O14" s="93"/>
      <c r="P14" s="117"/>
      <c r="Q14" s="104"/>
      <c r="R14" s="105"/>
      <c r="S14" s="93"/>
      <c r="T14" s="117"/>
      <c r="U14" s="104"/>
      <c r="V14" s="105"/>
      <c r="W14" s="93"/>
      <c r="X14" s="117"/>
      <c r="Y14" s="104"/>
      <c r="Z14" s="105"/>
    </row>
    <row r="15" spans="2:26" x14ac:dyDescent="0.25">
      <c r="B15" s="228"/>
      <c r="C15" s="94">
        <f>'Emploi Global'!C64</f>
        <v>0</v>
      </c>
      <c r="D15" s="118">
        <f>'Emploi Global'!D64</f>
        <v>0</v>
      </c>
      <c r="E15" s="107">
        <f>'Emploi Global'!E64</f>
        <v>0</v>
      </c>
      <c r="F15" s="108">
        <f>'Emploi Global'!F64</f>
        <v>0</v>
      </c>
      <c r="G15" s="94">
        <f>'Emploi Global'!G64</f>
        <v>0</v>
      </c>
      <c r="H15" s="118">
        <f>'Emploi Global'!H64</f>
        <v>0</v>
      </c>
      <c r="I15" s="107">
        <f>'Emploi Global'!I64</f>
        <v>0</v>
      </c>
      <c r="J15" s="108">
        <f>'Emploi Global'!J64</f>
        <v>0</v>
      </c>
      <c r="K15" s="94">
        <f>'Emploi Global'!K64</f>
        <v>0</v>
      </c>
      <c r="L15" s="118">
        <f>'Emploi Global'!L64</f>
        <v>0</v>
      </c>
      <c r="M15" s="107">
        <f>'Emploi Global'!M64</f>
        <v>0</v>
      </c>
      <c r="N15" s="108">
        <f>'Emploi Global'!N64</f>
        <v>0</v>
      </c>
      <c r="O15" s="94">
        <f>'Emploi Global'!O64</f>
        <v>0</v>
      </c>
      <c r="P15" s="118">
        <f>'Emploi Global'!P64</f>
        <v>0</v>
      </c>
      <c r="Q15" s="107">
        <f>'Emploi Global'!Q64</f>
        <v>0</v>
      </c>
      <c r="R15" s="108">
        <f>'Emploi Global'!R64</f>
        <v>0</v>
      </c>
      <c r="S15" s="94">
        <f>'Emploi Global'!S64</f>
        <v>0</v>
      </c>
      <c r="T15" s="118">
        <f>'Emploi Global'!T64</f>
        <v>0</v>
      </c>
      <c r="U15" s="107">
        <f>'Emploi Global'!U64</f>
        <v>0</v>
      </c>
      <c r="V15" s="108">
        <f>'Emploi Global'!V64</f>
        <v>0</v>
      </c>
      <c r="W15" s="94">
        <f>'Emploi Global'!W64</f>
        <v>0</v>
      </c>
      <c r="X15" s="118">
        <f>'Emploi Global'!X64</f>
        <v>0</v>
      </c>
      <c r="Y15" s="107">
        <f>'Emploi Global'!Y64</f>
        <v>0</v>
      </c>
      <c r="Z15" s="108">
        <f>'Emploi Global'!Z64</f>
        <v>0</v>
      </c>
    </row>
    <row r="16" spans="2:26" ht="15.75" thickBot="1" x14ac:dyDescent="0.3">
      <c r="B16" s="228"/>
      <c r="C16" s="119">
        <f>'Emploi Global'!C65</f>
        <v>0</v>
      </c>
      <c r="D16" s="120">
        <f>'Emploi Global'!D65</f>
        <v>0</v>
      </c>
      <c r="E16" s="110">
        <f>'Emploi Global'!E65</f>
        <v>0</v>
      </c>
      <c r="F16" s="111">
        <f>'Emploi Global'!F65</f>
        <v>0</v>
      </c>
      <c r="G16" s="119">
        <f>'Emploi Global'!G65</f>
        <v>0</v>
      </c>
      <c r="H16" s="120">
        <f>'Emploi Global'!H65</f>
        <v>0</v>
      </c>
      <c r="I16" s="110">
        <f>'Emploi Global'!I65</f>
        <v>0</v>
      </c>
      <c r="J16" s="111">
        <f>'Emploi Global'!J65</f>
        <v>0</v>
      </c>
      <c r="K16" s="119">
        <f>'Emploi Global'!K65</f>
        <v>0</v>
      </c>
      <c r="L16" s="120">
        <f>'Emploi Global'!L65</f>
        <v>0</v>
      </c>
      <c r="M16" s="110">
        <f>'Emploi Global'!M65</f>
        <v>0</v>
      </c>
      <c r="N16" s="111">
        <f>'Emploi Global'!N65</f>
        <v>0</v>
      </c>
      <c r="O16" s="121">
        <f>'Emploi Global'!O65</f>
        <v>0</v>
      </c>
      <c r="P16" s="122">
        <f>'Emploi Global'!P65</f>
        <v>0</v>
      </c>
      <c r="Q16" s="123">
        <f>'Emploi Global'!Q65</f>
        <v>0</v>
      </c>
      <c r="R16" s="124">
        <f>'Emploi Global'!R65</f>
        <v>0</v>
      </c>
      <c r="S16" s="119">
        <f>'Emploi Global'!S65</f>
        <v>0</v>
      </c>
      <c r="T16" s="120">
        <f>'Emploi Global'!T65</f>
        <v>0</v>
      </c>
      <c r="U16" s="110">
        <f>'Emploi Global'!U65</f>
        <v>0</v>
      </c>
      <c r="V16" s="111">
        <f>'Emploi Global'!V65</f>
        <v>0</v>
      </c>
      <c r="W16" s="119">
        <f>'Emploi Global'!W65</f>
        <v>0</v>
      </c>
      <c r="X16" s="120">
        <f>'Emploi Global'!X65</f>
        <v>0</v>
      </c>
      <c r="Y16" s="110">
        <f>'Emploi Global'!Y65</f>
        <v>0</v>
      </c>
      <c r="Z16" s="111">
        <f>'Emploi Global'!Z65</f>
        <v>0</v>
      </c>
    </row>
    <row r="17" spans="2:26" x14ac:dyDescent="0.25">
      <c r="B17" s="269" t="s">
        <v>14</v>
      </c>
      <c r="C17" s="93"/>
      <c r="D17" s="117"/>
      <c r="E17" s="104"/>
      <c r="F17" s="105"/>
      <c r="G17" s="93"/>
      <c r="H17" s="117"/>
      <c r="I17" s="104"/>
      <c r="J17" s="105"/>
      <c r="K17" s="93"/>
      <c r="L17" s="117"/>
      <c r="M17" s="104"/>
      <c r="N17" s="105"/>
      <c r="O17" s="93"/>
      <c r="P17" s="117"/>
      <c r="Q17" s="104"/>
      <c r="R17" s="105"/>
      <c r="S17" s="93"/>
      <c r="T17" s="117"/>
      <c r="U17" s="104"/>
      <c r="V17" s="105"/>
      <c r="W17" s="93"/>
      <c r="X17" s="117"/>
      <c r="Y17" s="104"/>
      <c r="Z17" s="105"/>
    </row>
    <row r="18" spans="2:26" x14ac:dyDescent="0.25">
      <c r="B18" s="270"/>
      <c r="C18" s="94">
        <f>'Emploi Global'!C85</f>
        <v>0</v>
      </c>
      <c r="D18" s="118">
        <f>'Emploi Global'!D85</f>
        <v>0</v>
      </c>
      <c r="E18" s="107">
        <f>'Emploi Global'!E85</f>
        <v>0</v>
      </c>
      <c r="F18" s="108">
        <f>'Emploi Global'!F85</f>
        <v>0</v>
      </c>
      <c r="G18" s="94">
        <f>'Emploi Global'!G85</f>
        <v>0</v>
      </c>
      <c r="H18" s="118">
        <f>'Emploi Global'!H85</f>
        <v>0</v>
      </c>
      <c r="I18" s="107">
        <f>'Emploi Global'!I85</f>
        <v>0</v>
      </c>
      <c r="J18" s="108">
        <f>'Emploi Global'!J85</f>
        <v>0</v>
      </c>
      <c r="K18" s="94">
        <f>'Emploi Global'!K85</f>
        <v>0</v>
      </c>
      <c r="L18" s="118">
        <f>'Emploi Global'!L85</f>
        <v>0</v>
      </c>
      <c r="M18" s="107">
        <f>'Emploi Global'!M85</f>
        <v>0</v>
      </c>
      <c r="N18" s="108">
        <f>'Emploi Global'!N85</f>
        <v>0</v>
      </c>
      <c r="O18" s="94">
        <f>'Emploi Global'!O85</f>
        <v>0</v>
      </c>
      <c r="P18" s="118">
        <f>'Emploi Global'!P85</f>
        <v>0</v>
      </c>
      <c r="Q18" s="107">
        <f>'Emploi Global'!Q85</f>
        <v>0</v>
      </c>
      <c r="R18" s="108">
        <f>'Emploi Global'!R85</f>
        <v>0</v>
      </c>
      <c r="S18" s="94">
        <f>'Emploi Global'!S85</f>
        <v>0</v>
      </c>
      <c r="T18" s="118">
        <f>'Emploi Global'!T85</f>
        <v>0</v>
      </c>
      <c r="U18" s="107">
        <f>'Emploi Global'!U85</f>
        <v>0</v>
      </c>
      <c r="V18" s="108">
        <f>'Emploi Global'!V85</f>
        <v>0</v>
      </c>
      <c r="W18" s="94">
        <f>'Emploi Global'!W85</f>
        <v>0</v>
      </c>
      <c r="X18" s="118">
        <f>'Emploi Global'!X85</f>
        <v>0</v>
      </c>
      <c r="Y18" s="107">
        <f>'Emploi Global'!Y85</f>
        <v>0</v>
      </c>
      <c r="Z18" s="108">
        <f>'Emploi Global'!Z85</f>
        <v>0</v>
      </c>
    </row>
    <row r="19" spans="2:26" ht="15.75" thickBot="1" x14ac:dyDescent="0.3">
      <c r="B19" s="271"/>
      <c r="C19" s="121">
        <f>'Emploi Global'!C86</f>
        <v>0</v>
      </c>
      <c r="D19" s="122">
        <f>'Emploi Global'!D86</f>
        <v>0</v>
      </c>
      <c r="E19" s="123">
        <f>'Emploi Global'!E86</f>
        <v>0</v>
      </c>
      <c r="F19" s="124">
        <f>'Emploi Global'!F86</f>
        <v>0</v>
      </c>
      <c r="G19" s="121">
        <f>'Emploi Global'!G86</f>
        <v>0</v>
      </c>
      <c r="H19" s="122">
        <f>'Emploi Global'!H86</f>
        <v>0</v>
      </c>
      <c r="I19" s="123">
        <f>'Emploi Global'!I86</f>
        <v>0</v>
      </c>
      <c r="J19" s="124">
        <f>'Emploi Global'!J86</f>
        <v>0</v>
      </c>
      <c r="K19" s="119">
        <f>'Emploi Global'!K86</f>
        <v>0</v>
      </c>
      <c r="L19" s="120">
        <f>'Emploi Global'!L86</f>
        <v>0</v>
      </c>
      <c r="M19" s="110">
        <f>'Emploi Global'!M86</f>
        <v>0</v>
      </c>
      <c r="N19" s="111">
        <f>'Emploi Global'!N86</f>
        <v>0</v>
      </c>
      <c r="O19" s="119">
        <f>'Emploi Global'!O86</f>
        <v>0</v>
      </c>
      <c r="P19" s="120">
        <f>'Emploi Global'!P86</f>
        <v>0</v>
      </c>
      <c r="Q19" s="110">
        <f>'Emploi Global'!Q86</f>
        <v>0</v>
      </c>
      <c r="R19" s="111">
        <f>'Emploi Global'!R86</f>
        <v>0</v>
      </c>
      <c r="S19" s="119">
        <f>'Emploi Global'!S86</f>
        <v>0</v>
      </c>
      <c r="T19" s="120">
        <f>'Emploi Global'!T86</f>
        <v>0</v>
      </c>
      <c r="U19" s="110">
        <f>'Emploi Global'!U86</f>
        <v>0</v>
      </c>
      <c r="V19" s="111">
        <f>'Emploi Global'!V86</f>
        <v>0</v>
      </c>
      <c r="W19" s="119">
        <f>'Emploi Global'!W86</f>
        <v>0</v>
      </c>
      <c r="X19" s="120">
        <f>'Emploi Global'!X86</f>
        <v>0</v>
      </c>
      <c r="Y19" s="110">
        <f>'Emploi Global'!Y86</f>
        <v>0</v>
      </c>
      <c r="Z19" s="111">
        <f>'Emploi Global'!Z86</f>
        <v>0</v>
      </c>
    </row>
    <row r="20" spans="2:26" x14ac:dyDescent="0.25">
      <c r="B20" s="227" t="s">
        <v>15</v>
      </c>
      <c r="C20" s="93"/>
      <c r="D20" s="117"/>
      <c r="E20" s="104"/>
      <c r="F20" s="105"/>
      <c r="G20" s="93"/>
      <c r="H20" s="117"/>
      <c r="I20" s="104"/>
      <c r="J20" s="105"/>
      <c r="K20" s="93"/>
      <c r="L20" s="117"/>
      <c r="M20" s="104"/>
      <c r="N20" s="105"/>
      <c r="O20" s="93"/>
      <c r="P20" s="117"/>
      <c r="Q20" s="104"/>
      <c r="R20" s="105"/>
      <c r="S20" s="93"/>
      <c r="T20" s="117"/>
      <c r="U20" s="104"/>
      <c r="V20" s="105"/>
      <c r="W20" s="93"/>
      <c r="X20" s="117"/>
      <c r="Y20" s="104"/>
      <c r="Z20" s="105"/>
    </row>
    <row r="21" spans="2:26" x14ac:dyDescent="0.25">
      <c r="B21" s="228"/>
      <c r="C21" s="94">
        <f>'Emploi Global'!C106</f>
        <v>0</v>
      </c>
      <c r="D21" s="118">
        <f>'Emploi Global'!D106</f>
        <v>0</v>
      </c>
      <c r="E21" s="107">
        <f>'Emploi Global'!E106</f>
        <v>0</v>
      </c>
      <c r="F21" s="108">
        <f>'Emploi Global'!F106</f>
        <v>0</v>
      </c>
      <c r="G21" s="94">
        <f>'Emploi Global'!G106</f>
        <v>0</v>
      </c>
      <c r="H21" s="118">
        <f>'Emploi Global'!H106</f>
        <v>0</v>
      </c>
      <c r="I21" s="107">
        <f>'Emploi Global'!I106</f>
        <v>0</v>
      </c>
      <c r="J21" s="108">
        <f>'Emploi Global'!J106</f>
        <v>0</v>
      </c>
      <c r="K21" s="94">
        <f>'Emploi Global'!K106</f>
        <v>0</v>
      </c>
      <c r="L21" s="118">
        <f>'Emploi Global'!L106</f>
        <v>0</v>
      </c>
      <c r="M21" s="107">
        <f>'Emploi Global'!M106</f>
        <v>0</v>
      </c>
      <c r="N21" s="108">
        <f>'Emploi Global'!N106</f>
        <v>0</v>
      </c>
      <c r="O21" s="94">
        <f>'Emploi Global'!O106</f>
        <v>0</v>
      </c>
      <c r="P21" s="118">
        <f>'Emploi Global'!P106</f>
        <v>0</v>
      </c>
      <c r="Q21" s="107">
        <f>'Emploi Global'!Q106</f>
        <v>0</v>
      </c>
      <c r="R21" s="108">
        <f>'Emploi Global'!R106</f>
        <v>0</v>
      </c>
      <c r="S21" s="94">
        <f>'Emploi Global'!S106</f>
        <v>0</v>
      </c>
      <c r="T21" s="118">
        <f>'Emploi Global'!T106</f>
        <v>0</v>
      </c>
      <c r="U21" s="107">
        <f>'Emploi Global'!U106</f>
        <v>0</v>
      </c>
      <c r="V21" s="108">
        <f>'Emploi Global'!V106</f>
        <v>0</v>
      </c>
      <c r="W21" s="94">
        <f>'Emploi Global'!W106</f>
        <v>0</v>
      </c>
      <c r="X21" s="118">
        <f>'Emploi Global'!X106</f>
        <v>0</v>
      </c>
      <c r="Y21" s="107">
        <f>'Emploi Global'!Y106</f>
        <v>0</v>
      </c>
      <c r="Z21" s="108">
        <f>'Emploi Global'!Z106</f>
        <v>0</v>
      </c>
    </row>
    <row r="22" spans="2:26" ht="15.75" thickBot="1" x14ac:dyDescent="0.3">
      <c r="B22" s="229"/>
      <c r="C22" s="119">
        <f>'Emploi Global'!C107</f>
        <v>0</v>
      </c>
      <c r="D22" s="120">
        <f>'Emploi Global'!D107</f>
        <v>0</v>
      </c>
      <c r="E22" s="110">
        <f>'Emploi Global'!E107</f>
        <v>0</v>
      </c>
      <c r="F22" s="111">
        <f>'Emploi Global'!F107</f>
        <v>0</v>
      </c>
      <c r="G22" s="119">
        <f>'Emploi Global'!G107</f>
        <v>0</v>
      </c>
      <c r="H22" s="120">
        <f>'Emploi Global'!H107</f>
        <v>0</v>
      </c>
      <c r="I22" s="110">
        <f>'Emploi Global'!I107</f>
        <v>0</v>
      </c>
      <c r="J22" s="111">
        <f>'Emploi Global'!J107</f>
        <v>0</v>
      </c>
      <c r="K22" s="119">
        <f>'Emploi Global'!K107</f>
        <v>0</v>
      </c>
      <c r="L22" s="120">
        <f>'Emploi Global'!L107</f>
        <v>0</v>
      </c>
      <c r="M22" s="110">
        <f>'Emploi Global'!M107</f>
        <v>0</v>
      </c>
      <c r="N22" s="111">
        <f>'Emploi Global'!N107</f>
        <v>0</v>
      </c>
      <c r="O22" s="119">
        <f>'Emploi Global'!O107</f>
        <v>0</v>
      </c>
      <c r="P22" s="120">
        <f>'Emploi Global'!P107</f>
        <v>0</v>
      </c>
      <c r="Q22" s="110">
        <f>'Emploi Global'!Q107</f>
        <v>0</v>
      </c>
      <c r="R22" s="111">
        <f>'Emploi Global'!R107</f>
        <v>0</v>
      </c>
      <c r="S22" s="119">
        <f>'Emploi Global'!S107</f>
        <v>0</v>
      </c>
      <c r="T22" s="120">
        <f>'Emploi Global'!T107</f>
        <v>0</v>
      </c>
      <c r="U22" s="110">
        <f>'Emploi Global'!U107</f>
        <v>0</v>
      </c>
      <c r="V22" s="111">
        <f>'Emploi Global'!V107</f>
        <v>0</v>
      </c>
      <c r="W22" s="119">
        <f>'Emploi Global'!W107</f>
        <v>0</v>
      </c>
      <c r="X22" s="120">
        <f>'Emploi Global'!X107</f>
        <v>0</v>
      </c>
      <c r="Y22" s="110">
        <f>'Emploi Global'!Y107</f>
        <v>0</v>
      </c>
      <c r="Z22" s="111">
        <f>'Emploi Global'!Z107</f>
        <v>0</v>
      </c>
    </row>
    <row r="24" spans="2:26" ht="21" x14ac:dyDescent="0.25">
      <c r="S24" s="253" t="s">
        <v>235</v>
      </c>
      <c r="T24" s="253"/>
      <c r="U24" s="253"/>
      <c r="V24" s="253"/>
      <c r="W24" s="284">
        <f ca="1">TODAY()</f>
        <v>44957</v>
      </c>
      <c r="X24" s="284"/>
      <c r="Y24" s="284"/>
    </row>
  </sheetData>
  <mergeCells count="19">
    <mergeCell ref="W6:Z6"/>
    <mergeCell ref="B1:Z1"/>
    <mergeCell ref="B2:Z2"/>
    <mergeCell ref="C3:G3"/>
    <mergeCell ref="T3:X3"/>
    <mergeCell ref="C4:G4"/>
    <mergeCell ref="W4:X4"/>
    <mergeCell ref="C6:F6"/>
    <mergeCell ref="G6:J6"/>
    <mergeCell ref="K6:N6"/>
    <mergeCell ref="O6:R6"/>
    <mergeCell ref="S6:V6"/>
    <mergeCell ref="S24:V24"/>
    <mergeCell ref="W24:Y24"/>
    <mergeCell ref="B8:B10"/>
    <mergeCell ref="B11:B13"/>
    <mergeCell ref="B14:B16"/>
    <mergeCell ref="B17:B19"/>
    <mergeCell ref="B20:B22"/>
  </mergeCells>
  <conditionalFormatting sqref="C8:Z22">
    <cfRule type="cellIs" dxfId="5" priority="1" operator="equal">
      <formula>0</formula>
    </cfRule>
  </conditionalFormatting>
  <pageMargins left="0" right="0" top="0.74803149606299213" bottom="0.74803149606299213" header="0.31496062992125984" footer="0.31496062992125984"/>
  <pageSetup paperSize="9" scale="56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5"/>
  <sheetViews>
    <sheetView topLeftCell="I14" workbookViewId="0">
      <selection activeCell="T27" sqref="T27:T30"/>
    </sheetView>
  </sheetViews>
  <sheetFormatPr baseColWidth="10" defaultRowHeight="15" x14ac:dyDescent="0.25"/>
  <cols>
    <col min="2" max="2" width="13.7109375" bestFit="1" customWidth="1"/>
    <col min="3" max="3" width="11.7109375" bestFit="1" customWidth="1"/>
    <col min="4" max="4" width="17.85546875" style="86" bestFit="1" customWidth="1"/>
    <col min="5" max="5" width="3.140625" bestFit="1" customWidth="1"/>
    <col min="6" max="6" width="5.28515625" bestFit="1" customWidth="1"/>
    <col min="7" max="7" width="12.5703125" bestFit="1" customWidth="1"/>
    <col min="8" max="8" width="20.5703125" style="86" bestFit="1" customWidth="1"/>
    <col min="9" max="9" width="4.42578125" bestFit="1" customWidth="1"/>
    <col min="10" max="10" width="5.28515625" bestFit="1" customWidth="1"/>
    <col min="11" max="11" width="10.7109375" bestFit="1" customWidth="1"/>
    <col min="12" max="12" width="16.85546875" style="86" bestFit="1" customWidth="1"/>
    <col min="13" max="13" width="4.42578125" bestFit="1" customWidth="1"/>
    <col min="14" max="14" width="5.28515625" bestFit="1" customWidth="1"/>
    <col min="15" max="15" width="13.7109375" bestFit="1" customWidth="1"/>
    <col min="16" max="16" width="20.5703125" style="86" bestFit="1" customWidth="1"/>
    <col min="17" max="17" width="4.42578125" bestFit="1" customWidth="1"/>
    <col min="18" max="18" width="5.28515625" bestFit="1" customWidth="1"/>
    <col min="19" max="19" width="12.5703125" bestFit="1" customWidth="1"/>
    <col min="20" max="20" width="20.5703125" style="86" bestFit="1" customWidth="1"/>
    <col min="21" max="21" width="4.42578125" bestFit="1" customWidth="1"/>
    <col min="22" max="22" width="5.85546875" bestFit="1" customWidth="1"/>
    <col min="23" max="23" width="10.7109375" bestFit="1" customWidth="1"/>
    <col min="24" max="24" width="17" style="86" bestFit="1" customWidth="1"/>
    <col min="25" max="25" width="4.42578125" bestFit="1" customWidth="1"/>
    <col min="26" max="26" width="5.28515625" bestFit="1" customWidth="1"/>
  </cols>
  <sheetData>
    <row r="1" spans="2:26" ht="33.75" x14ac:dyDescent="0.25">
      <c r="B1" s="263" t="s">
        <v>172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</row>
    <row r="2" spans="2:26" ht="31.5" x14ac:dyDescent="0.25">
      <c r="B2" s="264" t="s">
        <v>169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</row>
    <row r="3" spans="2:26" ht="33.75" x14ac:dyDescent="0.25">
      <c r="B3" s="116"/>
      <c r="C3" s="265" t="s">
        <v>173</v>
      </c>
      <c r="D3" s="265"/>
      <c r="E3" s="265"/>
      <c r="F3" s="265"/>
      <c r="G3" s="265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263" t="s">
        <v>170</v>
      </c>
      <c r="U3" s="263"/>
      <c r="V3" s="263"/>
      <c r="W3" s="263"/>
      <c r="X3" s="263"/>
      <c r="Y3" s="116"/>
      <c r="Z3" s="116"/>
    </row>
    <row r="4" spans="2:26" ht="33.75" x14ac:dyDescent="0.25">
      <c r="B4" s="1"/>
      <c r="C4" s="263" t="s">
        <v>190</v>
      </c>
      <c r="D4" s="263"/>
      <c r="E4" s="263"/>
      <c r="F4" s="263"/>
      <c r="G4" s="263"/>
      <c r="I4" s="1"/>
      <c r="J4" s="1"/>
      <c r="K4" s="1"/>
      <c r="M4" s="1"/>
      <c r="N4" s="1"/>
      <c r="O4" s="1"/>
      <c r="Q4" s="1"/>
      <c r="R4" s="1"/>
      <c r="S4" s="1"/>
      <c r="T4" s="114"/>
      <c r="U4" s="114"/>
      <c r="V4" s="114">
        <v>3</v>
      </c>
      <c r="W4" s="268" t="s">
        <v>181</v>
      </c>
      <c r="X4" s="268"/>
      <c r="Y4" s="1"/>
      <c r="Z4" s="1"/>
    </row>
    <row r="5" spans="2:26" ht="15.75" thickBot="1" x14ac:dyDescent="0.3"/>
    <row r="6" spans="2:26" ht="28.5" x14ac:dyDescent="0.25">
      <c r="B6" s="126"/>
      <c r="C6" s="275" t="s">
        <v>16</v>
      </c>
      <c r="D6" s="276"/>
      <c r="E6" s="276"/>
      <c r="F6" s="277"/>
      <c r="G6" s="273" t="s">
        <v>17</v>
      </c>
      <c r="H6" s="273"/>
      <c r="I6" s="273"/>
      <c r="J6" s="274"/>
      <c r="K6" s="272" t="s">
        <v>18</v>
      </c>
      <c r="L6" s="273"/>
      <c r="M6" s="273"/>
      <c r="N6" s="274"/>
      <c r="O6" s="272" t="s">
        <v>19</v>
      </c>
      <c r="P6" s="273"/>
      <c r="Q6" s="273"/>
      <c r="R6" s="274"/>
      <c r="S6" s="272" t="s">
        <v>20</v>
      </c>
      <c r="T6" s="273"/>
      <c r="U6" s="273"/>
      <c r="V6" s="274"/>
      <c r="W6" s="272" t="s">
        <v>21</v>
      </c>
      <c r="X6" s="273"/>
      <c r="Y6" s="273"/>
      <c r="Z6" s="274"/>
    </row>
    <row r="7" spans="2:26" ht="15.75" thickBot="1" x14ac:dyDescent="0.3">
      <c r="B7" s="126"/>
      <c r="C7" s="132" t="s">
        <v>10</v>
      </c>
      <c r="D7" s="133" t="s">
        <v>147</v>
      </c>
      <c r="E7" s="134" t="s">
        <v>31</v>
      </c>
      <c r="F7" s="135" t="s">
        <v>11</v>
      </c>
      <c r="G7" s="127" t="s">
        <v>10</v>
      </c>
      <c r="H7" s="128" t="s">
        <v>147</v>
      </c>
      <c r="I7" s="129" t="s">
        <v>31</v>
      </c>
      <c r="J7" s="130" t="s">
        <v>11</v>
      </c>
      <c r="K7" s="127" t="s">
        <v>10</v>
      </c>
      <c r="L7" s="128" t="s">
        <v>147</v>
      </c>
      <c r="M7" s="129" t="s">
        <v>31</v>
      </c>
      <c r="N7" s="130" t="s">
        <v>11</v>
      </c>
      <c r="O7" s="127" t="s">
        <v>10</v>
      </c>
      <c r="P7" s="128" t="s">
        <v>147</v>
      </c>
      <c r="Q7" s="129" t="s">
        <v>31</v>
      </c>
      <c r="R7" s="130" t="s">
        <v>11</v>
      </c>
      <c r="S7" s="127" t="s">
        <v>10</v>
      </c>
      <c r="T7" s="128" t="s">
        <v>147</v>
      </c>
      <c r="U7" s="129" t="s">
        <v>31</v>
      </c>
      <c r="V7" s="130" t="s">
        <v>11</v>
      </c>
      <c r="W7" s="127" t="s">
        <v>10</v>
      </c>
      <c r="X7" s="128" t="s">
        <v>147</v>
      </c>
      <c r="Y7" s="129" t="s">
        <v>31</v>
      </c>
      <c r="Z7" s="130" t="s">
        <v>11</v>
      </c>
    </row>
    <row r="8" spans="2:26" x14ac:dyDescent="0.25">
      <c r="B8" s="217" t="s">
        <v>8</v>
      </c>
      <c r="C8" s="93"/>
      <c r="D8" s="117"/>
      <c r="E8" s="104"/>
      <c r="F8" s="105"/>
      <c r="G8" s="93"/>
      <c r="H8" s="117"/>
      <c r="I8" s="104"/>
      <c r="J8" s="105"/>
      <c r="K8" s="93"/>
      <c r="L8" s="117"/>
      <c r="M8" s="104"/>
      <c r="N8" s="105"/>
      <c r="O8" s="93"/>
      <c r="P8" s="117"/>
      <c r="Q8" s="104"/>
      <c r="R8" s="105"/>
      <c r="S8" s="93"/>
      <c r="T8" s="117"/>
      <c r="U8" s="104"/>
      <c r="V8" s="105"/>
      <c r="W8" s="93"/>
      <c r="X8" s="117"/>
      <c r="Y8" s="104"/>
      <c r="Z8" s="105"/>
    </row>
    <row r="9" spans="2:26" x14ac:dyDescent="0.25">
      <c r="B9" s="231"/>
      <c r="C9" s="94">
        <f>'Emploi Global'!C24</f>
        <v>0</v>
      </c>
      <c r="D9" s="118">
        <f>'Emploi Global'!D24</f>
        <v>0</v>
      </c>
      <c r="E9" s="107">
        <f>'Emploi Global'!E24</f>
        <v>0</v>
      </c>
      <c r="F9" s="108">
        <f>'Emploi Global'!F24</f>
        <v>0</v>
      </c>
      <c r="G9" s="94">
        <f>'Emploi Global'!G24</f>
        <v>0</v>
      </c>
      <c r="H9" s="118">
        <f>'Emploi Global'!H24</f>
        <v>0</v>
      </c>
      <c r="I9" s="107">
        <f>'Emploi Global'!I24</f>
        <v>0</v>
      </c>
      <c r="J9" s="108">
        <f>'Emploi Global'!J24</f>
        <v>0</v>
      </c>
      <c r="K9" s="94">
        <f>'Emploi Global'!K24</f>
        <v>0</v>
      </c>
      <c r="L9" s="118">
        <f>'Emploi Global'!L24</f>
        <v>0</v>
      </c>
      <c r="M9" s="107">
        <f>'Emploi Global'!M24</f>
        <v>0</v>
      </c>
      <c r="N9" s="108">
        <f>'Emploi Global'!N24</f>
        <v>0</v>
      </c>
      <c r="O9" s="94">
        <f>'Emploi Global'!O24</f>
        <v>0</v>
      </c>
      <c r="P9" s="118">
        <f>'Emploi Global'!P24</f>
        <v>0</v>
      </c>
      <c r="Q9" s="107">
        <f>'Emploi Global'!Q24</f>
        <v>0</v>
      </c>
      <c r="R9" s="108">
        <f>'Emploi Global'!R24</f>
        <v>0</v>
      </c>
      <c r="S9" s="94">
        <f>'Emploi Global'!S24</f>
        <v>0</v>
      </c>
      <c r="T9" s="118">
        <f>'Emploi Global'!T24</f>
        <v>0</v>
      </c>
      <c r="U9" s="107">
        <f>'Emploi Global'!U24</f>
        <v>0</v>
      </c>
      <c r="V9" s="108">
        <f>'Emploi Global'!V24</f>
        <v>0</v>
      </c>
      <c r="W9" s="94">
        <f>'Emploi Global'!W24</f>
        <v>0</v>
      </c>
      <c r="X9" s="118">
        <f>'Emploi Global'!X24</f>
        <v>0</v>
      </c>
      <c r="Y9" s="107">
        <f>'Emploi Global'!Y24</f>
        <v>0</v>
      </c>
      <c r="Z9" s="108">
        <f>'Emploi Global'!Z24</f>
        <v>0</v>
      </c>
    </row>
    <row r="10" spans="2:26" ht="15.75" thickBot="1" x14ac:dyDescent="0.3">
      <c r="B10" s="231"/>
      <c r="C10" s="119">
        <f>'Emploi Global'!C25</f>
        <v>0</v>
      </c>
      <c r="D10" s="120">
        <f>'Emploi Global'!D25</f>
        <v>0</v>
      </c>
      <c r="E10" s="110">
        <f>'Emploi Global'!E25</f>
        <v>0</v>
      </c>
      <c r="F10" s="111">
        <f>'Emploi Global'!F25</f>
        <v>0</v>
      </c>
      <c r="G10" s="119">
        <f>'Emploi Global'!G25</f>
        <v>0</v>
      </c>
      <c r="H10" s="120">
        <f>'Emploi Global'!H25</f>
        <v>0</v>
      </c>
      <c r="I10" s="110">
        <f>'Emploi Global'!I25</f>
        <v>0</v>
      </c>
      <c r="J10" s="111">
        <f>'Emploi Global'!J25</f>
        <v>0</v>
      </c>
      <c r="K10" s="119">
        <f>'Emploi Global'!K25</f>
        <v>0</v>
      </c>
      <c r="L10" s="120">
        <f>'Emploi Global'!L25</f>
        <v>0</v>
      </c>
      <c r="M10" s="110">
        <f>'Emploi Global'!M25</f>
        <v>0</v>
      </c>
      <c r="N10" s="111">
        <f>'Emploi Global'!N25</f>
        <v>0</v>
      </c>
      <c r="O10" s="119">
        <f>'Emploi Global'!O25</f>
        <v>0</v>
      </c>
      <c r="P10" s="120">
        <f>'Emploi Global'!P25</f>
        <v>0</v>
      </c>
      <c r="Q10" s="110">
        <f>'Emploi Global'!Q25</f>
        <v>0</v>
      </c>
      <c r="R10" s="111">
        <f>'Emploi Global'!R25</f>
        <v>0</v>
      </c>
      <c r="S10" s="119">
        <f>'Emploi Global'!S25</f>
        <v>0</v>
      </c>
      <c r="T10" s="120">
        <f>'Emploi Global'!T25</f>
        <v>0</v>
      </c>
      <c r="U10" s="110">
        <f>'Emploi Global'!U25</f>
        <v>0</v>
      </c>
      <c r="V10" s="111">
        <f>'Emploi Global'!V25</f>
        <v>0</v>
      </c>
      <c r="W10" s="119">
        <f>'Emploi Global'!W25</f>
        <v>0</v>
      </c>
      <c r="X10" s="120">
        <f>'Emploi Global'!X25</f>
        <v>0</v>
      </c>
      <c r="Y10" s="110">
        <f>'Emploi Global'!Y25</f>
        <v>0</v>
      </c>
      <c r="Z10" s="111">
        <f>'Emploi Global'!Z25</f>
        <v>0</v>
      </c>
    </row>
    <row r="11" spans="2:26" x14ac:dyDescent="0.25">
      <c r="B11" s="269" t="s">
        <v>12</v>
      </c>
      <c r="C11" s="93"/>
      <c r="D11" s="117"/>
      <c r="E11" s="104"/>
      <c r="F11" s="105"/>
      <c r="G11" s="93"/>
      <c r="H11" s="117"/>
      <c r="I11" s="104"/>
      <c r="J11" s="105"/>
      <c r="K11" s="93"/>
      <c r="L11" s="117"/>
      <c r="M11" s="104"/>
      <c r="N11" s="105"/>
      <c r="O11" s="93"/>
      <c r="P11" s="117"/>
      <c r="Q11" s="104"/>
      <c r="R11" s="105"/>
      <c r="S11" s="93"/>
      <c r="T11" s="117"/>
      <c r="U11" s="104"/>
      <c r="V11" s="105"/>
      <c r="W11" s="93"/>
      <c r="X11" s="117"/>
      <c r="Y11" s="104"/>
      <c r="Z11" s="105"/>
    </row>
    <row r="12" spans="2:26" x14ac:dyDescent="0.25">
      <c r="B12" s="270"/>
      <c r="C12" s="94">
        <f>'Emploi Global'!C45</f>
        <v>0</v>
      </c>
      <c r="D12" s="118">
        <f>'Emploi Global'!D45</f>
        <v>0</v>
      </c>
      <c r="E12" s="107">
        <f>'Emploi Global'!E45</f>
        <v>0</v>
      </c>
      <c r="F12" s="108">
        <f>'Emploi Global'!F45</f>
        <v>0</v>
      </c>
      <c r="G12" s="94">
        <f>'Emploi Global'!G45</f>
        <v>0</v>
      </c>
      <c r="H12" s="118">
        <f>'Emploi Global'!H45</f>
        <v>0</v>
      </c>
      <c r="I12" s="107">
        <f>'Emploi Global'!I45</f>
        <v>0</v>
      </c>
      <c r="J12" s="108">
        <f>'Emploi Global'!J45</f>
        <v>0</v>
      </c>
      <c r="K12" s="94">
        <f>'Emploi Global'!K45</f>
        <v>0</v>
      </c>
      <c r="L12" s="118">
        <f>'Emploi Global'!L45</f>
        <v>0</v>
      </c>
      <c r="M12" s="107">
        <f>'Emploi Global'!M45</f>
        <v>0</v>
      </c>
      <c r="N12" s="108">
        <f>'Emploi Global'!N45</f>
        <v>0</v>
      </c>
      <c r="O12" s="94">
        <f>'Emploi Global'!O45</f>
        <v>0</v>
      </c>
      <c r="P12" s="118">
        <f>'Emploi Global'!P45</f>
        <v>0</v>
      </c>
      <c r="Q12" s="107">
        <f>'Emploi Global'!Q45</f>
        <v>0</v>
      </c>
      <c r="R12" s="108">
        <f>'Emploi Global'!R45</f>
        <v>0</v>
      </c>
      <c r="S12" s="94">
        <f>'Emploi Global'!S45</f>
        <v>0</v>
      </c>
      <c r="T12" s="118">
        <f>'Emploi Global'!T45</f>
        <v>0</v>
      </c>
      <c r="U12" s="107">
        <f>'Emploi Global'!U45</f>
        <v>0</v>
      </c>
      <c r="V12" s="108">
        <f>'Emploi Global'!V45</f>
        <v>0</v>
      </c>
      <c r="W12" s="94">
        <f>'Emploi Global'!W45</f>
        <v>0</v>
      </c>
      <c r="X12" s="118">
        <f>'Emploi Global'!X45</f>
        <v>0</v>
      </c>
      <c r="Y12" s="107">
        <f>'Emploi Global'!Y45</f>
        <v>0</v>
      </c>
      <c r="Z12" s="108">
        <f>'Emploi Global'!Z45</f>
        <v>0</v>
      </c>
    </row>
    <row r="13" spans="2:26" ht="15.75" thickBot="1" x14ac:dyDescent="0.3">
      <c r="B13" s="270"/>
      <c r="C13" s="119">
        <f>'Emploi Global'!C46</f>
        <v>0</v>
      </c>
      <c r="D13" s="120">
        <f>'Emploi Global'!D46</f>
        <v>0</v>
      </c>
      <c r="E13" s="110">
        <f>'Emploi Global'!E46</f>
        <v>0</v>
      </c>
      <c r="F13" s="111">
        <f>'Emploi Global'!F46</f>
        <v>0</v>
      </c>
      <c r="G13" s="119">
        <f>'Emploi Global'!G46</f>
        <v>0</v>
      </c>
      <c r="H13" s="120">
        <f>'Emploi Global'!H46</f>
        <v>0</v>
      </c>
      <c r="I13" s="110">
        <f>'Emploi Global'!I46</f>
        <v>0</v>
      </c>
      <c r="J13" s="111">
        <f>'Emploi Global'!J46</f>
        <v>0</v>
      </c>
      <c r="K13" s="119">
        <f>'Emploi Global'!K46</f>
        <v>0</v>
      </c>
      <c r="L13" s="120">
        <f>'Emploi Global'!L46</f>
        <v>0</v>
      </c>
      <c r="M13" s="110">
        <f>'Emploi Global'!M46</f>
        <v>0</v>
      </c>
      <c r="N13" s="111">
        <f>'Emploi Global'!N46</f>
        <v>0</v>
      </c>
      <c r="O13" s="119">
        <f>'Emploi Global'!O46</f>
        <v>0</v>
      </c>
      <c r="P13" s="120">
        <f>'Emploi Global'!P46</f>
        <v>0</v>
      </c>
      <c r="Q13" s="110">
        <f>'Emploi Global'!Q46</f>
        <v>0</v>
      </c>
      <c r="R13" s="111">
        <f>'Emploi Global'!R46</f>
        <v>0</v>
      </c>
      <c r="S13" s="119">
        <f>'Emploi Global'!S46</f>
        <v>0</v>
      </c>
      <c r="T13" s="120">
        <f>'Emploi Global'!T46</f>
        <v>0</v>
      </c>
      <c r="U13" s="110">
        <f>'Emploi Global'!U46</f>
        <v>0</v>
      </c>
      <c r="V13" s="111">
        <f>'Emploi Global'!V46</f>
        <v>0</v>
      </c>
      <c r="W13" s="119">
        <f>'Emploi Global'!W46</f>
        <v>0</v>
      </c>
      <c r="X13" s="120">
        <f>'Emploi Global'!X46</f>
        <v>0</v>
      </c>
      <c r="Y13" s="110">
        <f>'Emploi Global'!Y46</f>
        <v>0</v>
      </c>
      <c r="Z13" s="111">
        <f>'Emploi Global'!Z46</f>
        <v>0</v>
      </c>
    </row>
    <row r="14" spans="2:26" x14ac:dyDescent="0.25">
      <c r="B14" s="227" t="s">
        <v>13</v>
      </c>
      <c r="C14" s="93"/>
      <c r="D14" s="117"/>
      <c r="E14" s="104"/>
      <c r="F14" s="105"/>
      <c r="G14" s="93"/>
      <c r="H14" s="117"/>
      <c r="I14" s="104"/>
      <c r="J14" s="105"/>
      <c r="K14" s="93"/>
      <c r="L14" s="117"/>
      <c r="M14" s="104"/>
      <c r="N14" s="105"/>
      <c r="O14" s="93"/>
      <c r="P14" s="117"/>
      <c r="Q14" s="104"/>
      <c r="R14" s="105"/>
      <c r="S14" s="93"/>
      <c r="T14" s="117"/>
      <c r="U14" s="104"/>
      <c r="V14" s="105"/>
      <c r="W14" s="93"/>
      <c r="X14" s="117"/>
      <c r="Y14" s="104"/>
      <c r="Z14" s="105"/>
    </row>
    <row r="15" spans="2:26" x14ac:dyDescent="0.25">
      <c r="B15" s="228"/>
      <c r="C15" s="94">
        <f>'Emploi Global'!C66</f>
        <v>0</v>
      </c>
      <c r="D15" s="118">
        <f>'Emploi Global'!D66</f>
        <v>0</v>
      </c>
      <c r="E15" s="107">
        <f>'Emploi Global'!E66</f>
        <v>0</v>
      </c>
      <c r="F15" s="108">
        <f>'Emploi Global'!F66</f>
        <v>0</v>
      </c>
      <c r="G15" s="94">
        <f>'Emploi Global'!G66</f>
        <v>0</v>
      </c>
      <c r="H15" s="118">
        <f>'Emploi Global'!H66</f>
        <v>0</v>
      </c>
      <c r="I15" s="107">
        <f>'Emploi Global'!I66</f>
        <v>0</v>
      </c>
      <c r="J15" s="108">
        <f>'Emploi Global'!J66</f>
        <v>0</v>
      </c>
      <c r="K15" s="94">
        <f>'Emploi Global'!K66</f>
        <v>0</v>
      </c>
      <c r="L15" s="118">
        <f>'Emploi Global'!L66</f>
        <v>0</v>
      </c>
      <c r="M15" s="107">
        <f>'Emploi Global'!M66</f>
        <v>0</v>
      </c>
      <c r="N15" s="108">
        <f>'Emploi Global'!N66</f>
        <v>0</v>
      </c>
      <c r="O15" s="94">
        <f>'Emploi Global'!O66</f>
        <v>0</v>
      </c>
      <c r="P15" s="118">
        <f>'Emploi Global'!P66</f>
        <v>0</v>
      </c>
      <c r="Q15" s="107">
        <f>'Emploi Global'!Q66</f>
        <v>0</v>
      </c>
      <c r="R15" s="108">
        <f>'Emploi Global'!R66</f>
        <v>0</v>
      </c>
      <c r="S15" s="94">
        <f>'Emploi Global'!S66</f>
        <v>0</v>
      </c>
      <c r="T15" s="118">
        <f>'Emploi Global'!T66</f>
        <v>0</v>
      </c>
      <c r="U15" s="107">
        <f>'Emploi Global'!U66</f>
        <v>0</v>
      </c>
      <c r="V15" s="108">
        <f>'Emploi Global'!V66</f>
        <v>0</v>
      </c>
      <c r="W15" s="94">
        <f>'Emploi Global'!W66</f>
        <v>0</v>
      </c>
      <c r="X15" s="118">
        <f>'Emploi Global'!X66</f>
        <v>0</v>
      </c>
      <c r="Y15" s="107">
        <f>'Emploi Global'!Y66</f>
        <v>0</v>
      </c>
      <c r="Z15" s="108">
        <f>'Emploi Global'!Z66</f>
        <v>0</v>
      </c>
    </row>
    <row r="16" spans="2:26" ht="27" customHeight="1" thickBot="1" x14ac:dyDescent="0.3">
      <c r="B16" s="228"/>
      <c r="C16" s="119">
        <f>'Emploi Global'!C67</f>
        <v>0</v>
      </c>
      <c r="D16" s="120">
        <f>'Emploi Global'!D67</f>
        <v>0</v>
      </c>
      <c r="E16" s="110">
        <f>'Emploi Global'!E67</f>
        <v>0</v>
      </c>
      <c r="F16" s="111">
        <f>'Emploi Global'!F67</f>
        <v>0</v>
      </c>
      <c r="G16" s="119">
        <f>'Emploi Global'!G67</f>
        <v>0</v>
      </c>
      <c r="H16" s="120">
        <f>'Emploi Global'!H67</f>
        <v>0</v>
      </c>
      <c r="I16" s="110">
        <f>'Emploi Global'!I67</f>
        <v>0</v>
      </c>
      <c r="J16" s="111">
        <f>'Emploi Global'!J67</f>
        <v>0</v>
      </c>
      <c r="K16" s="119">
        <f>'Emploi Global'!K67</f>
        <v>0</v>
      </c>
      <c r="L16" s="120">
        <f>'Emploi Global'!L67</f>
        <v>0</v>
      </c>
      <c r="M16" s="110">
        <f>'Emploi Global'!M67</f>
        <v>0</v>
      </c>
      <c r="N16" s="111">
        <f>'Emploi Global'!N67</f>
        <v>0</v>
      </c>
      <c r="O16" s="121">
        <f>'Emploi Global'!O67</f>
        <v>0</v>
      </c>
      <c r="P16" s="122">
        <f>'Emploi Global'!P67</f>
        <v>0</v>
      </c>
      <c r="Q16" s="123">
        <f>'Emploi Global'!Q67</f>
        <v>0</v>
      </c>
      <c r="R16" s="124">
        <f>'Emploi Global'!R67</f>
        <v>0</v>
      </c>
      <c r="S16" s="119">
        <f>'Emploi Global'!S67</f>
        <v>0</v>
      </c>
      <c r="T16" s="120">
        <f>'Emploi Global'!T67</f>
        <v>0</v>
      </c>
      <c r="U16" s="110">
        <f>'Emploi Global'!U67</f>
        <v>0</v>
      </c>
      <c r="V16" s="111">
        <f>'Emploi Global'!V67</f>
        <v>0</v>
      </c>
      <c r="W16" s="119">
        <f>'Emploi Global'!W67</f>
        <v>0</v>
      </c>
      <c r="X16" s="120">
        <f>'Emploi Global'!X67</f>
        <v>0</v>
      </c>
      <c r="Y16" s="110">
        <f>'Emploi Global'!Y67</f>
        <v>0</v>
      </c>
      <c r="Z16" s="111">
        <f>'Emploi Global'!Z67</f>
        <v>0</v>
      </c>
    </row>
    <row r="17" spans="2:26" x14ac:dyDescent="0.25">
      <c r="B17" s="269" t="s">
        <v>14</v>
      </c>
      <c r="C17" s="93"/>
      <c r="D17" s="117"/>
      <c r="E17" s="104"/>
      <c r="F17" s="105"/>
      <c r="G17" s="93"/>
      <c r="H17" s="117"/>
      <c r="I17" s="104"/>
      <c r="J17" s="105"/>
      <c r="K17" s="93"/>
      <c r="L17" s="117"/>
      <c r="M17" s="104"/>
      <c r="N17" s="105"/>
      <c r="O17" s="93"/>
      <c r="P17" s="117"/>
      <c r="Q17" s="104"/>
      <c r="R17" s="105"/>
      <c r="S17" s="93"/>
      <c r="T17" s="117"/>
      <c r="U17" s="104"/>
      <c r="V17" s="105"/>
      <c r="W17" s="93"/>
      <c r="X17" s="117"/>
      <c r="Y17" s="104"/>
      <c r="Z17" s="105"/>
    </row>
    <row r="18" spans="2:26" x14ac:dyDescent="0.25">
      <c r="B18" s="270"/>
      <c r="C18" s="94">
        <f>'Emploi Global'!C87</f>
        <v>0</v>
      </c>
      <c r="D18" s="118">
        <f>'Emploi Global'!D87</f>
        <v>0</v>
      </c>
      <c r="E18" s="107">
        <f>'Emploi Global'!E87</f>
        <v>0</v>
      </c>
      <c r="F18" s="108">
        <f>'Emploi Global'!F87</f>
        <v>0</v>
      </c>
      <c r="G18" s="94">
        <f>'Emploi Global'!G87</f>
        <v>0</v>
      </c>
      <c r="H18" s="118">
        <f>'Emploi Global'!H87</f>
        <v>0</v>
      </c>
      <c r="I18" s="107">
        <f>'Emploi Global'!I87</f>
        <v>0</v>
      </c>
      <c r="J18" s="108">
        <f>'Emploi Global'!J87</f>
        <v>0</v>
      </c>
      <c r="K18" s="94">
        <f>'Emploi Global'!K87</f>
        <v>0</v>
      </c>
      <c r="L18" s="118">
        <f>'Emploi Global'!L87</f>
        <v>0</v>
      </c>
      <c r="M18" s="107">
        <f>'Emploi Global'!M87</f>
        <v>0</v>
      </c>
      <c r="N18" s="108">
        <f>'Emploi Global'!N87</f>
        <v>0</v>
      </c>
      <c r="O18" s="94">
        <f>'Emploi Global'!O87</f>
        <v>0</v>
      </c>
      <c r="P18" s="118">
        <f>'Emploi Global'!P87</f>
        <v>0</v>
      </c>
      <c r="Q18" s="107">
        <f>'Emploi Global'!Q87</f>
        <v>0</v>
      </c>
      <c r="R18" s="108">
        <f>'Emploi Global'!R87</f>
        <v>0</v>
      </c>
      <c r="S18" s="94">
        <f>'Emploi Global'!S87</f>
        <v>0</v>
      </c>
      <c r="T18" s="118">
        <f>'Emploi Global'!T87</f>
        <v>0</v>
      </c>
      <c r="U18" s="107">
        <f>'Emploi Global'!U87</f>
        <v>0</v>
      </c>
      <c r="V18" s="108">
        <f>'Emploi Global'!V87</f>
        <v>0</v>
      </c>
      <c r="W18" s="94">
        <f>'Emploi Global'!W87</f>
        <v>0</v>
      </c>
      <c r="X18" s="118">
        <f>'Emploi Global'!X87</f>
        <v>0</v>
      </c>
      <c r="Y18" s="107">
        <f>'Emploi Global'!Y87</f>
        <v>0</v>
      </c>
      <c r="Z18" s="108">
        <f>'Emploi Global'!Z87</f>
        <v>0</v>
      </c>
    </row>
    <row r="19" spans="2:26" ht="15.75" thickBot="1" x14ac:dyDescent="0.3">
      <c r="B19" s="271"/>
      <c r="C19" s="121">
        <f>'Emploi Global'!C88</f>
        <v>0</v>
      </c>
      <c r="D19" s="122">
        <f>'Emploi Global'!D88</f>
        <v>0</v>
      </c>
      <c r="E19" s="123">
        <f>'Emploi Global'!E88</f>
        <v>0</v>
      </c>
      <c r="F19" s="124">
        <f>'Emploi Global'!F88</f>
        <v>0</v>
      </c>
      <c r="G19" s="121">
        <f>'Emploi Global'!G88</f>
        <v>0</v>
      </c>
      <c r="H19" s="122">
        <f>'Emploi Global'!H88</f>
        <v>0</v>
      </c>
      <c r="I19" s="123">
        <f>'Emploi Global'!I88</f>
        <v>0</v>
      </c>
      <c r="J19" s="124">
        <f>'Emploi Global'!J88</f>
        <v>0</v>
      </c>
      <c r="K19" s="119">
        <f>'Emploi Global'!K88</f>
        <v>0</v>
      </c>
      <c r="L19" s="120">
        <f>'Emploi Global'!L88</f>
        <v>0</v>
      </c>
      <c r="M19" s="110">
        <f>'Emploi Global'!M88</f>
        <v>0</v>
      </c>
      <c r="N19" s="111">
        <f>'Emploi Global'!N88</f>
        <v>0</v>
      </c>
      <c r="O19" s="119">
        <f>'Emploi Global'!O88</f>
        <v>0</v>
      </c>
      <c r="P19" s="120">
        <f>'Emploi Global'!P88</f>
        <v>0</v>
      </c>
      <c r="Q19" s="110">
        <f>'Emploi Global'!Q88</f>
        <v>0</v>
      </c>
      <c r="R19" s="111">
        <f>'Emploi Global'!R88</f>
        <v>0</v>
      </c>
      <c r="S19" s="119">
        <f>'Emploi Global'!S88</f>
        <v>0</v>
      </c>
      <c r="T19" s="120">
        <f>'Emploi Global'!T88</f>
        <v>0</v>
      </c>
      <c r="U19" s="110">
        <f>'Emploi Global'!U88</f>
        <v>0</v>
      </c>
      <c r="V19" s="111">
        <f>'Emploi Global'!V88</f>
        <v>0</v>
      </c>
      <c r="W19" s="119">
        <f>'Emploi Global'!W88</f>
        <v>0</v>
      </c>
      <c r="X19" s="120">
        <f>'Emploi Global'!X88</f>
        <v>0</v>
      </c>
      <c r="Y19" s="110">
        <f>'Emploi Global'!Y88</f>
        <v>0</v>
      </c>
      <c r="Z19" s="111">
        <f>'Emploi Global'!Z88</f>
        <v>0</v>
      </c>
    </row>
    <row r="20" spans="2:26" x14ac:dyDescent="0.25">
      <c r="B20" s="227" t="s">
        <v>15</v>
      </c>
      <c r="C20" s="93"/>
      <c r="D20" s="117"/>
      <c r="E20" s="104"/>
      <c r="F20" s="105"/>
      <c r="G20" s="93"/>
      <c r="H20" s="117"/>
      <c r="I20" s="104"/>
      <c r="J20" s="105"/>
      <c r="K20" s="93"/>
      <c r="L20" s="117"/>
      <c r="M20" s="104"/>
      <c r="N20" s="105"/>
      <c r="O20" s="93"/>
      <c r="P20" s="117"/>
      <c r="Q20" s="104"/>
      <c r="R20" s="105"/>
      <c r="S20" s="93"/>
      <c r="T20" s="117"/>
      <c r="U20" s="104"/>
      <c r="V20" s="105"/>
      <c r="W20" s="93"/>
      <c r="X20" s="117"/>
      <c r="Y20" s="104"/>
      <c r="Z20" s="105"/>
    </row>
    <row r="21" spans="2:26" x14ac:dyDescent="0.25">
      <c r="B21" s="228"/>
      <c r="C21" s="94">
        <f>'Emploi Global'!C108</f>
        <v>0</v>
      </c>
      <c r="D21" s="118">
        <f>'Emploi Global'!D108</f>
        <v>0</v>
      </c>
      <c r="E21" s="107">
        <f>'Emploi Global'!E108</f>
        <v>0</v>
      </c>
      <c r="F21" s="108">
        <f>'Emploi Global'!F108</f>
        <v>0</v>
      </c>
      <c r="G21" s="94">
        <f>'Emploi Global'!G108</f>
        <v>0</v>
      </c>
      <c r="H21" s="118">
        <f>'Emploi Global'!H108</f>
        <v>0</v>
      </c>
      <c r="I21" s="107">
        <f>'Emploi Global'!I108</f>
        <v>0</v>
      </c>
      <c r="J21" s="108">
        <f>'Emploi Global'!J108</f>
        <v>0</v>
      </c>
      <c r="K21" s="94">
        <f>'Emploi Global'!K108</f>
        <v>0</v>
      </c>
      <c r="L21" s="118">
        <f>'Emploi Global'!L108</f>
        <v>0</v>
      </c>
      <c r="M21" s="107">
        <f>'Emploi Global'!M108</f>
        <v>0</v>
      </c>
      <c r="N21" s="108">
        <f>'Emploi Global'!N108</f>
        <v>0</v>
      </c>
      <c r="O21" s="94">
        <f>'Emploi Global'!O108</f>
        <v>0</v>
      </c>
      <c r="P21" s="118">
        <f>'Emploi Global'!P108</f>
        <v>0</v>
      </c>
      <c r="Q21" s="107">
        <f>'Emploi Global'!Q108</f>
        <v>0</v>
      </c>
      <c r="R21" s="108">
        <f>'Emploi Global'!R108</f>
        <v>0</v>
      </c>
      <c r="S21" s="94">
        <f>'Emploi Global'!S108</f>
        <v>0</v>
      </c>
      <c r="T21" s="118">
        <f>'Emploi Global'!T108</f>
        <v>0</v>
      </c>
      <c r="U21" s="107">
        <f>'Emploi Global'!U108</f>
        <v>0</v>
      </c>
      <c r="V21" s="108">
        <f>'Emploi Global'!V108</f>
        <v>0</v>
      </c>
      <c r="W21" s="94">
        <f>'Emploi Global'!W108</f>
        <v>0</v>
      </c>
      <c r="X21" s="118">
        <f>'Emploi Global'!X108</f>
        <v>0</v>
      </c>
      <c r="Y21" s="107">
        <f>'Emploi Global'!Y108</f>
        <v>0</v>
      </c>
      <c r="Z21" s="108">
        <f>'Emploi Global'!Z108</f>
        <v>0</v>
      </c>
    </row>
    <row r="22" spans="2:26" ht="15.75" thickBot="1" x14ac:dyDescent="0.3">
      <c r="B22" s="229"/>
      <c r="C22" s="119">
        <f>'Emploi Global'!C109</f>
        <v>0</v>
      </c>
      <c r="D22" s="120">
        <f>'Emploi Global'!D109</f>
        <v>0</v>
      </c>
      <c r="E22" s="110">
        <f>'Emploi Global'!E109</f>
        <v>0</v>
      </c>
      <c r="F22" s="111">
        <f>'Emploi Global'!F109</f>
        <v>0</v>
      </c>
      <c r="G22" s="119">
        <f>'Emploi Global'!G109</f>
        <v>0</v>
      </c>
      <c r="H22" s="120">
        <f>'Emploi Global'!H109</f>
        <v>0</v>
      </c>
      <c r="I22" s="110">
        <f>'Emploi Global'!I109</f>
        <v>0</v>
      </c>
      <c r="J22" s="111">
        <f>'Emploi Global'!J109</f>
        <v>0</v>
      </c>
      <c r="K22" s="119">
        <f>'Emploi Global'!K109</f>
        <v>0</v>
      </c>
      <c r="L22" s="120">
        <f>'Emploi Global'!L109</f>
        <v>0</v>
      </c>
      <c r="M22" s="110">
        <f>'Emploi Global'!M109</f>
        <v>0</v>
      </c>
      <c r="N22" s="111">
        <f>'Emploi Global'!N109</f>
        <v>0</v>
      </c>
      <c r="O22" s="119">
        <f>'Emploi Global'!O109</f>
        <v>0</v>
      </c>
      <c r="P22" s="120">
        <f>'Emploi Global'!P109</f>
        <v>0</v>
      </c>
      <c r="Q22" s="110">
        <f>'Emploi Global'!Q109</f>
        <v>0</v>
      </c>
      <c r="R22" s="111">
        <f>'Emploi Global'!R109</f>
        <v>0</v>
      </c>
      <c r="S22" s="119">
        <f>'Emploi Global'!S109</f>
        <v>0</v>
      </c>
      <c r="T22" s="120">
        <f>'Emploi Global'!T109</f>
        <v>0</v>
      </c>
      <c r="U22" s="110">
        <f>'Emploi Global'!U109</f>
        <v>0</v>
      </c>
      <c r="V22" s="111">
        <f>'Emploi Global'!V109</f>
        <v>0</v>
      </c>
      <c r="W22" s="119">
        <f>'Emploi Global'!W109</f>
        <v>0</v>
      </c>
      <c r="X22" s="120">
        <f>'Emploi Global'!X109</f>
        <v>0</v>
      </c>
      <c r="Y22" s="110">
        <f>'Emploi Global'!Y109</f>
        <v>0</v>
      </c>
      <c r="Z22" s="111">
        <f>'Emploi Global'!Z109</f>
        <v>0</v>
      </c>
    </row>
    <row r="25" spans="2:26" ht="21" x14ac:dyDescent="0.25">
      <c r="S25" s="253" t="s">
        <v>235</v>
      </c>
      <c r="T25" s="253"/>
      <c r="U25" s="253"/>
      <c r="V25" s="253"/>
      <c r="W25" s="284">
        <f ca="1">TODAY()</f>
        <v>44957</v>
      </c>
      <c r="X25" s="284"/>
      <c r="Y25" s="284"/>
    </row>
  </sheetData>
  <mergeCells count="19">
    <mergeCell ref="W6:Z6"/>
    <mergeCell ref="B1:Z1"/>
    <mergeCell ref="B2:Z2"/>
    <mergeCell ref="C3:G3"/>
    <mergeCell ref="T3:X3"/>
    <mergeCell ref="C4:G4"/>
    <mergeCell ref="W4:X4"/>
    <mergeCell ref="C6:F6"/>
    <mergeCell ref="G6:J6"/>
    <mergeCell ref="K6:N6"/>
    <mergeCell ref="O6:R6"/>
    <mergeCell ref="S6:V6"/>
    <mergeCell ref="S25:V25"/>
    <mergeCell ref="W25:Y25"/>
    <mergeCell ref="B8:B10"/>
    <mergeCell ref="B11:B13"/>
    <mergeCell ref="B14:B16"/>
    <mergeCell ref="B17:B19"/>
    <mergeCell ref="B20:B22"/>
  </mergeCells>
  <conditionalFormatting sqref="C8:Z22">
    <cfRule type="cellIs" dxfId="4" priority="1" operator="equal">
      <formula>0</formula>
    </cfRule>
  </conditionalFormatting>
  <pageMargins left="0" right="0" top="0.74803149606299213" bottom="0.74803149606299213" header="0.31496062992125984" footer="0.31496062992125984"/>
  <pageSetup paperSize="9" scale="56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4"/>
  <sheetViews>
    <sheetView topLeftCell="A10" workbookViewId="0">
      <selection activeCell="B1" sqref="B1:Z22"/>
    </sheetView>
  </sheetViews>
  <sheetFormatPr baseColWidth="10" defaultRowHeight="15" x14ac:dyDescent="0.25"/>
  <cols>
    <col min="2" max="2" width="13.7109375" bestFit="1" customWidth="1"/>
    <col min="3" max="3" width="14.28515625" bestFit="1" customWidth="1"/>
    <col min="4" max="4" width="20.7109375" style="57" customWidth="1"/>
    <col min="5" max="5" width="4.7109375" customWidth="1"/>
    <col min="6" max="6" width="7.7109375" customWidth="1"/>
    <col min="7" max="7" width="14.28515625" bestFit="1" customWidth="1"/>
    <col min="8" max="8" width="20.7109375" style="57" customWidth="1"/>
    <col min="9" max="9" width="4.7109375" customWidth="1"/>
    <col min="10" max="10" width="7.7109375" customWidth="1"/>
    <col min="11" max="11" width="10.7109375" bestFit="1" customWidth="1"/>
    <col min="12" max="12" width="20.7109375" style="57" customWidth="1"/>
    <col min="13" max="13" width="4.7109375" customWidth="1"/>
    <col min="14" max="14" width="7.7109375" customWidth="1"/>
    <col min="15" max="15" width="13.7109375" bestFit="1" customWidth="1"/>
    <col min="16" max="16" width="20.7109375" style="57" customWidth="1"/>
    <col min="17" max="17" width="4.7109375" customWidth="1"/>
    <col min="18" max="18" width="7.7109375" customWidth="1"/>
    <col min="19" max="19" width="12.140625" bestFit="1" customWidth="1"/>
    <col min="20" max="20" width="20.7109375" style="57" customWidth="1"/>
    <col min="21" max="21" width="4.7109375" customWidth="1"/>
    <col min="22" max="22" width="7.7109375" customWidth="1"/>
    <col min="23" max="23" width="10.7109375" bestFit="1" customWidth="1"/>
    <col min="24" max="24" width="20.7109375" style="57" customWidth="1"/>
    <col min="25" max="25" width="4.7109375" customWidth="1"/>
    <col min="26" max="26" width="7.7109375" customWidth="1"/>
  </cols>
  <sheetData>
    <row r="1" spans="2:26" ht="33.75" x14ac:dyDescent="0.25">
      <c r="B1" s="263" t="s">
        <v>172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</row>
    <row r="2" spans="2:26" ht="31.5" x14ac:dyDescent="0.25">
      <c r="B2" s="264" t="s">
        <v>169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</row>
    <row r="3" spans="2:26" ht="33.75" x14ac:dyDescent="0.25">
      <c r="B3" s="116"/>
      <c r="C3" s="265" t="s">
        <v>173</v>
      </c>
      <c r="D3" s="265"/>
      <c r="E3" s="265"/>
      <c r="F3" s="265"/>
      <c r="G3" s="265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263" t="s">
        <v>170</v>
      </c>
      <c r="U3" s="263"/>
      <c r="V3" s="263"/>
      <c r="W3" s="263"/>
      <c r="X3" s="263"/>
      <c r="Y3" s="116"/>
      <c r="Z3" s="116"/>
    </row>
    <row r="4" spans="2:26" ht="33.75" x14ac:dyDescent="0.25">
      <c r="B4" s="1"/>
      <c r="C4" s="263" t="s">
        <v>191</v>
      </c>
      <c r="D4" s="263"/>
      <c r="E4" s="263"/>
      <c r="F4" s="263"/>
      <c r="G4" s="263"/>
      <c r="H4" s="86"/>
      <c r="I4" s="1"/>
      <c r="J4" s="1"/>
      <c r="K4" s="1"/>
      <c r="L4" s="86"/>
      <c r="M4" s="1"/>
      <c r="N4" s="1"/>
      <c r="O4" s="1"/>
      <c r="P4" s="86"/>
      <c r="Q4" s="1"/>
      <c r="R4" s="1"/>
      <c r="S4" s="1"/>
      <c r="T4" s="114"/>
      <c r="U4" s="114"/>
      <c r="V4" s="114">
        <v>3</v>
      </c>
      <c r="W4" s="268" t="s">
        <v>181</v>
      </c>
      <c r="X4" s="268"/>
      <c r="Y4" s="1"/>
      <c r="Z4" s="1"/>
    </row>
    <row r="5" spans="2:26" ht="15.75" thickBot="1" x14ac:dyDescent="0.3"/>
    <row r="6" spans="2:26" ht="28.5" x14ac:dyDescent="0.25">
      <c r="B6" s="126"/>
      <c r="C6" s="275" t="s">
        <v>16</v>
      </c>
      <c r="D6" s="276"/>
      <c r="E6" s="276"/>
      <c r="F6" s="277"/>
      <c r="G6" s="273" t="s">
        <v>17</v>
      </c>
      <c r="H6" s="273"/>
      <c r="I6" s="273"/>
      <c r="J6" s="274"/>
      <c r="K6" s="272" t="s">
        <v>18</v>
      </c>
      <c r="L6" s="273"/>
      <c r="M6" s="273"/>
      <c r="N6" s="274"/>
      <c r="O6" s="272" t="s">
        <v>19</v>
      </c>
      <c r="P6" s="273"/>
      <c r="Q6" s="273"/>
      <c r="R6" s="274"/>
      <c r="S6" s="272" t="s">
        <v>20</v>
      </c>
      <c r="T6" s="273"/>
      <c r="U6" s="273"/>
      <c r="V6" s="274"/>
      <c r="W6" s="272" t="s">
        <v>21</v>
      </c>
      <c r="X6" s="273"/>
      <c r="Y6" s="273"/>
      <c r="Z6" s="274"/>
    </row>
    <row r="7" spans="2:26" ht="15.75" thickBot="1" x14ac:dyDescent="0.3">
      <c r="B7" s="126"/>
      <c r="C7" s="132" t="s">
        <v>10</v>
      </c>
      <c r="D7" s="133" t="s">
        <v>147</v>
      </c>
      <c r="E7" s="134" t="s">
        <v>31</v>
      </c>
      <c r="F7" s="135" t="s">
        <v>11</v>
      </c>
      <c r="G7" s="127" t="s">
        <v>10</v>
      </c>
      <c r="H7" s="128" t="s">
        <v>147</v>
      </c>
      <c r="I7" s="129" t="s">
        <v>31</v>
      </c>
      <c r="J7" s="130" t="s">
        <v>11</v>
      </c>
      <c r="K7" s="127" t="s">
        <v>10</v>
      </c>
      <c r="L7" s="128" t="s">
        <v>147</v>
      </c>
      <c r="M7" s="129" t="s">
        <v>31</v>
      </c>
      <c r="N7" s="130" t="s">
        <v>11</v>
      </c>
      <c r="O7" s="127" t="s">
        <v>10</v>
      </c>
      <c r="P7" s="128" t="s">
        <v>147</v>
      </c>
      <c r="Q7" s="129" t="s">
        <v>31</v>
      </c>
      <c r="R7" s="130" t="s">
        <v>11</v>
      </c>
      <c r="S7" s="127" t="s">
        <v>10</v>
      </c>
      <c r="T7" s="128" t="s">
        <v>147</v>
      </c>
      <c r="U7" s="129" t="s">
        <v>31</v>
      </c>
      <c r="V7" s="130" t="s">
        <v>11</v>
      </c>
      <c r="W7" s="127" t="s">
        <v>10</v>
      </c>
      <c r="X7" s="128" t="s">
        <v>147</v>
      </c>
      <c r="Y7" s="129" t="s">
        <v>31</v>
      </c>
      <c r="Z7" s="130" t="s">
        <v>11</v>
      </c>
    </row>
    <row r="8" spans="2:26" x14ac:dyDescent="0.25">
      <c r="B8" s="217" t="s">
        <v>8</v>
      </c>
      <c r="C8" s="93"/>
      <c r="D8" s="117"/>
      <c r="E8" s="104"/>
      <c r="F8" s="105"/>
      <c r="G8" s="93"/>
      <c r="H8" s="117"/>
      <c r="I8" s="104"/>
      <c r="J8" s="105"/>
      <c r="K8" s="93"/>
      <c r="L8" s="117"/>
      <c r="M8" s="104"/>
      <c r="N8" s="105"/>
      <c r="O8" s="93"/>
      <c r="P8" s="117"/>
      <c r="Q8" s="104"/>
      <c r="R8" s="105"/>
      <c r="S8" s="93"/>
      <c r="T8" s="117"/>
      <c r="U8" s="104"/>
      <c r="V8" s="105"/>
      <c r="W8" s="93"/>
      <c r="X8" s="117"/>
      <c r="Y8" s="104"/>
      <c r="Z8" s="105"/>
    </row>
    <row r="9" spans="2:26" x14ac:dyDescent="0.25">
      <c r="B9" s="231"/>
      <c r="C9" s="94">
        <f>'Emploi Global'!C21</f>
        <v>0</v>
      </c>
      <c r="D9" s="118">
        <f>'Emploi Global'!D21</f>
        <v>0</v>
      </c>
      <c r="E9" s="107">
        <f>'Emploi Global'!E21</f>
        <v>0</v>
      </c>
      <c r="F9" s="108">
        <f>'Emploi Global'!F21</f>
        <v>0</v>
      </c>
      <c r="G9" s="94">
        <f>'Emploi Global'!G21</f>
        <v>0</v>
      </c>
      <c r="H9" s="118">
        <f>'Emploi Global'!H21</f>
        <v>0</v>
      </c>
      <c r="I9" s="107">
        <f>'Emploi Global'!I21</f>
        <v>0</v>
      </c>
      <c r="J9" s="108">
        <f>'Emploi Global'!J21</f>
        <v>0</v>
      </c>
      <c r="K9" s="94">
        <f>'Emploi Global'!K21</f>
        <v>0</v>
      </c>
      <c r="L9" s="118">
        <f>'Emploi Global'!L21</f>
        <v>0</v>
      </c>
      <c r="M9" s="107">
        <f>'Emploi Global'!M21</f>
        <v>0</v>
      </c>
      <c r="N9" s="108">
        <f>'Emploi Global'!N21</f>
        <v>0</v>
      </c>
      <c r="O9" s="94">
        <f>'Emploi Global'!O21</f>
        <v>0</v>
      </c>
      <c r="P9" s="118">
        <f>'Emploi Global'!P21</f>
        <v>0</v>
      </c>
      <c r="Q9" s="107">
        <f>'Emploi Global'!Q21</f>
        <v>0</v>
      </c>
      <c r="R9" s="108">
        <f>'Emploi Global'!R21</f>
        <v>0</v>
      </c>
      <c r="S9" s="94">
        <f>'Emploi Global'!S21</f>
        <v>0</v>
      </c>
      <c r="T9" s="118">
        <f>'Emploi Global'!T21</f>
        <v>0</v>
      </c>
      <c r="U9" s="107">
        <f>'Emploi Global'!U21</f>
        <v>0</v>
      </c>
      <c r="V9" s="108">
        <f>'Emploi Global'!V21</f>
        <v>0</v>
      </c>
      <c r="W9" s="94">
        <f>'Emploi Global'!W21</f>
        <v>0</v>
      </c>
      <c r="X9" s="118">
        <f>'Emploi Global'!X21</f>
        <v>0</v>
      </c>
      <c r="Y9" s="107">
        <f>'Emploi Global'!Y21</f>
        <v>0</v>
      </c>
      <c r="Z9" s="108">
        <f>'Emploi Global'!Z21</f>
        <v>0</v>
      </c>
    </row>
    <row r="10" spans="2:26" ht="15.75" thickBot="1" x14ac:dyDescent="0.3">
      <c r="B10" s="231"/>
      <c r="C10" s="119"/>
      <c r="D10" s="120"/>
      <c r="E10" s="110"/>
      <c r="F10" s="111"/>
      <c r="G10" s="119"/>
      <c r="H10" s="120"/>
      <c r="I10" s="110"/>
      <c r="J10" s="111"/>
      <c r="K10" s="119"/>
      <c r="L10" s="120"/>
      <c r="M10" s="110"/>
      <c r="N10" s="111"/>
      <c r="O10" s="119"/>
      <c r="P10" s="120"/>
      <c r="Q10" s="110"/>
      <c r="R10" s="111"/>
      <c r="S10" s="119"/>
      <c r="T10" s="120"/>
      <c r="U10" s="110"/>
      <c r="V10" s="111"/>
      <c r="W10" s="119"/>
      <c r="X10" s="120"/>
      <c r="Y10" s="110"/>
      <c r="Z10" s="111"/>
    </row>
    <row r="11" spans="2:26" x14ac:dyDescent="0.25">
      <c r="B11" s="269" t="s">
        <v>12</v>
      </c>
      <c r="C11" s="93"/>
      <c r="D11" s="117"/>
      <c r="E11" s="104"/>
      <c r="F11" s="105"/>
      <c r="G11" s="93"/>
      <c r="H11" s="117"/>
      <c r="I11" s="104"/>
      <c r="J11" s="105"/>
      <c r="K11" s="93"/>
      <c r="L11" s="117"/>
      <c r="M11" s="104"/>
      <c r="N11" s="105"/>
      <c r="O11" s="93"/>
      <c r="P11" s="117"/>
      <c r="Q11" s="104"/>
      <c r="R11" s="105"/>
      <c r="S11" s="93"/>
      <c r="T11" s="117"/>
      <c r="U11" s="104"/>
      <c r="V11" s="105"/>
      <c r="W11" s="93"/>
      <c r="X11" s="117"/>
      <c r="Y11" s="104"/>
      <c r="Z11" s="105"/>
    </row>
    <row r="12" spans="2:26" x14ac:dyDescent="0.25">
      <c r="B12" s="270"/>
      <c r="C12" s="94">
        <f>'Emploi Global'!C42</f>
        <v>0</v>
      </c>
      <c r="D12" s="118">
        <f>'Emploi Global'!D42</f>
        <v>0</v>
      </c>
      <c r="E12" s="107">
        <f>'Emploi Global'!E42</f>
        <v>0</v>
      </c>
      <c r="F12" s="108">
        <f>'Emploi Global'!F42</f>
        <v>0</v>
      </c>
      <c r="G12" s="94">
        <f>'Emploi Global'!G42</f>
        <v>0</v>
      </c>
      <c r="H12" s="118">
        <f>'Emploi Global'!H42</f>
        <v>0</v>
      </c>
      <c r="I12" s="107">
        <f>'Emploi Global'!I42</f>
        <v>0</v>
      </c>
      <c r="J12" s="108">
        <f>'Emploi Global'!J42</f>
        <v>0</v>
      </c>
      <c r="K12" s="94">
        <f>'Emploi Global'!K42</f>
        <v>0</v>
      </c>
      <c r="L12" s="118">
        <f>'Emploi Global'!L42</f>
        <v>0</v>
      </c>
      <c r="M12" s="107">
        <f>'Emploi Global'!M42</f>
        <v>0</v>
      </c>
      <c r="N12" s="108">
        <f>'Emploi Global'!N42</f>
        <v>0</v>
      </c>
      <c r="O12" s="94">
        <f>'Emploi Global'!O42</f>
        <v>0</v>
      </c>
      <c r="P12" s="118">
        <f>'Emploi Global'!P42</f>
        <v>0</v>
      </c>
      <c r="Q12" s="107">
        <f>'Emploi Global'!Q42</f>
        <v>0</v>
      </c>
      <c r="R12" s="108">
        <f>'Emploi Global'!R42</f>
        <v>0</v>
      </c>
      <c r="S12" s="94">
        <f>'Emploi Global'!S42</f>
        <v>0</v>
      </c>
      <c r="T12" s="118">
        <f>'Emploi Global'!T42</f>
        <v>0</v>
      </c>
      <c r="U12" s="107">
        <f>'Emploi Global'!U42</f>
        <v>0</v>
      </c>
      <c r="V12" s="108">
        <f>'Emploi Global'!V42</f>
        <v>0</v>
      </c>
      <c r="W12" s="94">
        <f>'Emploi Global'!W42</f>
        <v>0</v>
      </c>
      <c r="X12" s="118">
        <f>'Emploi Global'!X42</f>
        <v>0</v>
      </c>
      <c r="Y12" s="107">
        <f>'Emploi Global'!Y42</f>
        <v>0</v>
      </c>
      <c r="Z12" s="108">
        <f>'Emploi Global'!Z42</f>
        <v>0</v>
      </c>
    </row>
    <row r="13" spans="2:26" ht="15.75" thickBot="1" x14ac:dyDescent="0.3">
      <c r="B13" s="270"/>
      <c r="C13" s="119"/>
      <c r="D13" s="120"/>
      <c r="E13" s="110"/>
      <c r="F13" s="111"/>
      <c r="G13" s="119"/>
      <c r="H13" s="120"/>
      <c r="I13" s="110"/>
      <c r="J13" s="111"/>
      <c r="K13" s="119"/>
      <c r="L13" s="120"/>
      <c r="M13" s="110"/>
      <c r="N13" s="111"/>
      <c r="O13" s="119"/>
      <c r="P13" s="120"/>
      <c r="Q13" s="110"/>
      <c r="R13" s="111"/>
      <c r="S13" s="119"/>
      <c r="T13" s="120"/>
      <c r="U13" s="110"/>
      <c r="V13" s="111"/>
      <c r="W13" s="119"/>
      <c r="X13" s="120"/>
      <c r="Y13" s="110"/>
      <c r="Z13" s="111"/>
    </row>
    <row r="14" spans="2:26" x14ac:dyDescent="0.25">
      <c r="B14" s="227" t="s">
        <v>13</v>
      </c>
      <c r="C14" s="93"/>
      <c r="D14" s="117"/>
      <c r="E14" s="104"/>
      <c r="F14" s="105"/>
      <c r="G14" s="93"/>
      <c r="H14" s="117"/>
      <c r="I14" s="104"/>
      <c r="J14" s="105"/>
      <c r="K14" s="93"/>
      <c r="L14" s="117"/>
      <c r="M14" s="104"/>
      <c r="N14" s="105"/>
      <c r="O14" s="93"/>
      <c r="P14" s="117"/>
      <c r="Q14" s="104"/>
      <c r="R14" s="105"/>
      <c r="S14" s="93"/>
      <c r="T14" s="117"/>
      <c r="U14" s="104"/>
      <c r="V14" s="105"/>
      <c r="W14" s="93"/>
      <c r="X14" s="117"/>
      <c r="Y14" s="104"/>
      <c r="Z14" s="105"/>
    </row>
    <row r="15" spans="2:26" x14ac:dyDescent="0.25">
      <c r="B15" s="228"/>
      <c r="C15" s="94">
        <f>'Emploi Global'!C63</f>
        <v>0</v>
      </c>
      <c r="D15" s="118">
        <f>'Emploi Global'!D63</f>
        <v>0</v>
      </c>
      <c r="E15" s="107">
        <f>'Emploi Global'!E63</f>
        <v>0</v>
      </c>
      <c r="F15" s="108">
        <f>'Emploi Global'!F63</f>
        <v>0</v>
      </c>
      <c r="G15" s="94">
        <f>'Emploi Global'!G63</f>
        <v>0</v>
      </c>
      <c r="H15" s="118">
        <f>'Emploi Global'!H63</f>
        <v>0</v>
      </c>
      <c r="I15" s="107">
        <f>'Emploi Global'!I63</f>
        <v>0</v>
      </c>
      <c r="J15" s="108">
        <f>'Emploi Global'!J63</f>
        <v>0</v>
      </c>
      <c r="K15" s="94">
        <f>'Emploi Global'!K63</f>
        <v>0</v>
      </c>
      <c r="L15" s="118">
        <f>'Emploi Global'!L63</f>
        <v>0</v>
      </c>
      <c r="M15" s="107">
        <f>'Emploi Global'!M63</f>
        <v>0</v>
      </c>
      <c r="N15" s="108">
        <f>'Emploi Global'!N63</f>
        <v>0</v>
      </c>
      <c r="O15" s="94">
        <f>'Emploi Global'!O63</f>
        <v>0</v>
      </c>
      <c r="P15" s="118">
        <f>'Emploi Global'!P63</f>
        <v>0</v>
      </c>
      <c r="Q15" s="107">
        <f>'Emploi Global'!Q63</f>
        <v>0</v>
      </c>
      <c r="R15" s="108">
        <f>'Emploi Global'!R63</f>
        <v>0</v>
      </c>
      <c r="S15" s="94">
        <f>'Emploi Global'!S63</f>
        <v>0</v>
      </c>
      <c r="T15" s="118">
        <f>'Emploi Global'!T63</f>
        <v>0</v>
      </c>
      <c r="U15" s="107">
        <f>'Emploi Global'!U63</f>
        <v>0</v>
      </c>
      <c r="V15" s="108">
        <f>'Emploi Global'!V63</f>
        <v>0</v>
      </c>
      <c r="W15" s="94">
        <f>'Emploi Global'!W63</f>
        <v>0</v>
      </c>
      <c r="X15" s="118">
        <f>'Emploi Global'!X63</f>
        <v>0</v>
      </c>
      <c r="Y15" s="107">
        <f>'Emploi Global'!Y63</f>
        <v>0</v>
      </c>
      <c r="Z15" s="108">
        <f>'Emploi Global'!Z63</f>
        <v>0</v>
      </c>
    </row>
    <row r="16" spans="2:26" ht="15.75" thickBot="1" x14ac:dyDescent="0.3">
      <c r="B16" s="228"/>
      <c r="C16" s="119"/>
      <c r="D16" s="120"/>
      <c r="E16" s="110"/>
      <c r="F16" s="111"/>
      <c r="G16" s="119"/>
      <c r="H16" s="120"/>
      <c r="I16" s="110"/>
      <c r="J16" s="111"/>
      <c r="K16" s="119"/>
      <c r="L16" s="120"/>
      <c r="M16" s="110"/>
      <c r="N16" s="111"/>
      <c r="O16" s="119"/>
      <c r="P16" s="120"/>
      <c r="Q16" s="110"/>
      <c r="R16" s="111"/>
      <c r="S16" s="119"/>
      <c r="T16" s="120"/>
      <c r="U16" s="110"/>
      <c r="V16" s="111"/>
      <c r="W16" s="119"/>
      <c r="X16" s="120"/>
      <c r="Y16" s="110"/>
      <c r="Z16" s="111"/>
    </row>
    <row r="17" spans="2:26" x14ac:dyDescent="0.25">
      <c r="B17" s="269" t="s">
        <v>14</v>
      </c>
      <c r="C17" s="93"/>
      <c r="D17" s="117"/>
      <c r="E17" s="104"/>
      <c r="F17" s="105"/>
      <c r="G17" s="93"/>
      <c r="H17" s="117"/>
      <c r="I17" s="104"/>
      <c r="J17" s="105"/>
      <c r="K17" s="93"/>
      <c r="L17" s="117"/>
      <c r="M17" s="104"/>
      <c r="N17" s="105"/>
      <c r="O17" s="93"/>
      <c r="P17" s="117"/>
      <c r="Q17" s="104"/>
      <c r="R17" s="105"/>
      <c r="S17" s="93"/>
      <c r="T17" s="117"/>
      <c r="U17" s="104"/>
      <c r="V17" s="105"/>
      <c r="W17" s="93"/>
      <c r="X17" s="117"/>
      <c r="Y17" s="104"/>
      <c r="Z17" s="105"/>
    </row>
    <row r="18" spans="2:26" x14ac:dyDescent="0.25">
      <c r="B18" s="270"/>
      <c r="C18" s="94">
        <f>'Emploi Global'!C84</f>
        <v>0</v>
      </c>
      <c r="D18" s="118">
        <f>'Emploi Global'!D84</f>
        <v>0</v>
      </c>
      <c r="E18" s="107">
        <f>'Emploi Global'!E84</f>
        <v>0</v>
      </c>
      <c r="F18" s="108">
        <f>'Emploi Global'!F84</f>
        <v>0</v>
      </c>
      <c r="G18" s="94">
        <f>'Emploi Global'!G84</f>
        <v>0</v>
      </c>
      <c r="H18" s="118">
        <f>'Emploi Global'!H84</f>
        <v>0</v>
      </c>
      <c r="I18" s="107">
        <f>'Emploi Global'!I84</f>
        <v>0</v>
      </c>
      <c r="J18" s="108">
        <f>'Emploi Global'!J84</f>
        <v>0</v>
      </c>
      <c r="K18" s="94">
        <f>'Emploi Global'!K84</f>
        <v>0</v>
      </c>
      <c r="L18" s="118">
        <f>'Emploi Global'!L84</f>
        <v>0</v>
      </c>
      <c r="M18" s="107">
        <f>'Emploi Global'!M84</f>
        <v>0</v>
      </c>
      <c r="N18" s="108">
        <f>'Emploi Global'!N84</f>
        <v>0</v>
      </c>
      <c r="O18" s="94">
        <f>'Emploi Global'!O84</f>
        <v>0</v>
      </c>
      <c r="P18" s="118">
        <f>'Emploi Global'!P84</f>
        <v>0</v>
      </c>
      <c r="Q18" s="107">
        <f>'Emploi Global'!Q84</f>
        <v>0</v>
      </c>
      <c r="R18" s="108">
        <f>'Emploi Global'!R84</f>
        <v>0</v>
      </c>
      <c r="S18" s="94">
        <f>'Emploi Global'!S84</f>
        <v>0</v>
      </c>
      <c r="T18" s="118">
        <f>'Emploi Global'!T84</f>
        <v>0</v>
      </c>
      <c r="U18" s="107">
        <f>'Emploi Global'!U84</f>
        <v>0</v>
      </c>
      <c r="V18" s="108">
        <f>'Emploi Global'!V84</f>
        <v>0</v>
      </c>
      <c r="W18" s="94">
        <f>'Emploi Global'!W84</f>
        <v>0</v>
      </c>
      <c r="X18" s="118">
        <f>'Emploi Global'!X84</f>
        <v>0</v>
      </c>
      <c r="Y18" s="107">
        <f>'Emploi Global'!Y84</f>
        <v>0</v>
      </c>
      <c r="Z18" s="108">
        <f>'Emploi Global'!Z84</f>
        <v>0</v>
      </c>
    </row>
    <row r="19" spans="2:26" ht="15.75" thickBot="1" x14ac:dyDescent="0.3">
      <c r="B19" s="271"/>
      <c r="C19" s="119"/>
      <c r="D19" s="120"/>
      <c r="E19" s="110"/>
      <c r="F19" s="111"/>
      <c r="G19" s="119"/>
      <c r="H19" s="120"/>
      <c r="I19" s="110"/>
      <c r="J19" s="111"/>
      <c r="K19" s="119"/>
      <c r="L19" s="120"/>
      <c r="M19" s="110"/>
      <c r="N19" s="111"/>
      <c r="O19" s="119"/>
      <c r="P19" s="120"/>
      <c r="Q19" s="110"/>
      <c r="R19" s="111"/>
      <c r="S19" s="119"/>
      <c r="T19" s="120"/>
      <c r="U19" s="110"/>
      <c r="V19" s="111"/>
      <c r="W19" s="119"/>
      <c r="X19" s="120"/>
      <c r="Y19" s="110"/>
      <c r="Z19" s="111"/>
    </row>
    <row r="20" spans="2:26" x14ac:dyDescent="0.25">
      <c r="B20" s="227" t="s">
        <v>15</v>
      </c>
      <c r="C20" s="93"/>
      <c r="D20" s="117"/>
      <c r="E20" s="104"/>
      <c r="F20" s="105"/>
      <c r="G20" s="93"/>
      <c r="H20" s="117"/>
      <c r="I20" s="104"/>
      <c r="J20" s="105"/>
      <c r="K20" s="93"/>
      <c r="L20" s="117"/>
      <c r="M20" s="104"/>
      <c r="N20" s="105"/>
      <c r="O20" s="93"/>
      <c r="P20" s="117"/>
      <c r="Q20" s="104"/>
      <c r="R20" s="105"/>
      <c r="S20" s="93"/>
      <c r="T20" s="117"/>
      <c r="U20" s="104"/>
      <c r="V20" s="105"/>
      <c r="W20" s="93"/>
      <c r="X20" s="117"/>
      <c r="Y20" s="104"/>
      <c r="Z20" s="105"/>
    </row>
    <row r="21" spans="2:26" x14ac:dyDescent="0.25">
      <c r="B21" s="228"/>
      <c r="C21" s="94">
        <f>'Emploi Global'!C105</f>
        <v>0</v>
      </c>
      <c r="D21" s="118">
        <f>'Emploi Global'!D105</f>
        <v>0</v>
      </c>
      <c r="E21" s="107">
        <f>'Emploi Global'!E105</f>
        <v>0</v>
      </c>
      <c r="F21" s="108">
        <f>'Emploi Global'!F105</f>
        <v>0</v>
      </c>
      <c r="G21" s="94">
        <f>'Emploi Global'!G105</f>
        <v>0</v>
      </c>
      <c r="H21" s="118">
        <f>'Emploi Global'!H105</f>
        <v>0</v>
      </c>
      <c r="I21" s="107">
        <f>'Emploi Global'!I105</f>
        <v>0</v>
      </c>
      <c r="J21" s="108">
        <f>'Emploi Global'!J105</f>
        <v>0</v>
      </c>
      <c r="K21" s="94">
        <f>'Emploi Global'!K105</f>
        <v>0</v>
      </c>
      <c r="L21" s="118">
        <f>'Emploi Global'!L105</f>
        <v>0</v>
      </c>
      <c r="M21" s="107">
        <f>'Emploi Global'!M105</f>
        <v>0</v>
      </c>
      <c r="N21" s="108">
        <f>'Emploi Global'!N105</f>
        <v>0</v>
      </c>
      <c r="O21" s="94">
        <f>'Emploi Global'!O105</f>
        <v>0</v>
      </c>
      <c r="P21" s="118">
        <f>'Emploi Global'!P105</f>
        <v>0</v>
      </c>
      <c r="Q21" s="107">
        <f>'Emploi Global'!Q105</f>
        <v>0</v>
      </c>
      <c r="R21" s="108">
        <f>'Emploi Global'!R105</f>
        <v>0</v>
      </c>
      <c r="S21" s="94">
        <f>'Emploi Global'!S105</f>
        <v>0</v>
      </c>
      <c r="T21" s="118">
        <f>'Emploi Global'!T105</f>
        <v>0</v>
      </c>
      <c r="U21" s="107">
        <f>'Emploi Global'!U105</f>
        <v>0</v>
      </c>
      <c r="V21" s="108">
        <f>'Emploi Global'!V105</f>
        <v>0</v>
      </c>
      <c r="W21" s="94">
        <f>'Emploi Global'!W105</f>
        <v>0</v>
      </c>
      <c r="X21" s="118">
        <f>'Emploi Global'!X105</f>
        <v>0</v>
      </c>
      <c r="Y21" s="107">
        <f>'Emploi Global'!Y105</f>
        <v>0</v>
      </c>
      <c r="Z21" s="108">
        <f>'Emploi Global'!Z105</f>
        <v>0</v>
      </c>
    </row>
    <row r="22" spans="2:26" ht="15.75" thickBot="1" x14ac:dyDescent="0.3">
      <c r="B22" s="229"/>
      <c r="C22" s="119"/>
      <c r="D22" s="120"/>
      <c r="E22" s="110"/>
      <c r="F22" s="111"/>
      <c r="G22" s="119"/>
      <c r="H22" s="120"/>
      <c r="I22" s="110"/>
      <c r="J22" s="111"/>
      <c r="K22" s="119"/>
      <c r="L22" s="120"/>
      <c r="M22" s="110"/>
      <c r="N22" s="111"/>
      <c r="O22" s="119"/>
      <c r="P22" s="120"/>
      <c r="Q22" s="110"/>
      <c r="R22" s="111"/>
      <c r="S22" s="119"/>
      <c r="T22" s="120"/>
      <c r="U22" s="110"/>
      <c r="V22" s="111"/>
      <c r="W22" s="119"/>
      <c r="X22" s="120"/>
      <c r="Y22" s="110"/>
      <c r="Z22" s="111"/>
    </row>
    <row r="24" spans="2:26" ht="21" x14ac:dyDescent="0.25">
      <c r="R24" s="253" t="s">
        <v>235</v>
      </c>
      <c r="S24" s="253"/>
      <c r="T24" s="253"/>
      <c r="U24" s="253"/>
      <c r="V24" s="284">
        <f ca="1">TODAY()</f>
        <v>44957</v>
      </c>
      <c r="W24" s="284"/>
      <c r="X24" s="284"/>
    </row>
  </sheetData>
  <mergeCells count="19">
    <mergeCell ref="W6:Z6"/>
    <mergeCell ref="B1:Z1"/>
    <mergeCell ref="B2:Z2"/>
    <mergeCell ref="C3:G3"/>
    <mergeCell ref="T3:X3"/>
    <mergeCell ref="C4:G4"/>
    <mergeCell ref="W4:X4"/>
    <mergeCell ref="C6:F6"/>
    <mergeCell ref="G6:J6"/>
    <mergeCell ref="K6:N6"/>
    <mergeCell ref="O6:R6"/>
    <mergeCell ref="S6:V6"/>
    <mergeCell ref="R24:U24"/>
    <mergeCell ref="V24:X24"/>
    <mergeCell ref="B8:B10"/>
    <mergeCell ref="B11:B13"/>
    <mergeCell ref="B14:B16"/>
    <mergeCell ref="B17:B19"/>
    <mergeCell ref="B20:B22"/>
  </mergeCells>
  <conditionalFormatting sqref="C8:Z22">
    <cfRule type="cellIs" dxfId="3" priority="1" operator="equal">
      <formula>0</formula>
    </cfRule>
  </conditionalFormatting>
  <pageMargins left="0" right="0" top="0.74803149606299213" bottom="0.74803149606299213" header="0.31496062992125984" footer="0.31496062992125984"/>
  <pageSetup paperSize="9" scale="4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U30"/>
  <sheetViews>
    <sheetView topLeftCell="B7" zoomScale="70" zoomScaleNormal="70" workbookViewId="0">
      <selection activeCell="M28" sqref="M28"/>
    </sheetView>
  </sheetViews>
  <sheetFormatPr baseColWidth="10" defaultRowHeight="15" x14ac:dyDescent="0.25"/>
  <cols>
    <col min="4" max="4" width="18.7109375" style="57" customWidth="1"/>
    <col min="5" max="6" width="9.7109375" customWidth="1"/>
    <col min="7" max="7" width="23.85546875" style="57" bestFit="1" customWidth="1"/>
    <col min="8" max="9" width="9.7109375" customWidth="1"/>
    <col min="10" max="10" width="18.7109375" style="57" customWidth="1"/>
    <col min="11" max="11" width="9.7109375" customWidth="1"/>
    <col min="12" max="12" width="12.42578125" bestFit="1" customWidth="1"/>
    <col min="13" max="13" width="18.7109375" style="57" customWidth="1"/>
    <col min="14" max="14" width="13" bestFit="1" customWidth="1"/>
    <col min="15" max="15" width="9.7109375" customWidth="1"/>
    <col min="16" max="16" width="18.7109375" style="57" customWidth="1"/>
    <col min="17" max="17" width="13" bestFit="1" customWidth="1"/>
    <col min="18" max="18" width="12.42578125" bestFit="1" customWidth="1"/>
    <col min="19" max="19" width="18.7109375" style="57" customWidth="1"/>
    <col min="20" max="21" width="9.7109375" customWidth="1"/>
  </cols>
  <sheetData>
    <row r="1" spans="3:21" ht="36" customHeight="1" x14ac:dyDescent="0.45">
      <c r="C1" s="298" t="s">
        <v>165</v>
      </c>
      <c r="D1" s="298"/>
      <c r="E1" s="298"/>
      <c r="F1" s="298"/>
      <c r="G1" s="298"/>
      <c r="H1" s="298"/>
      <c r="I1" s="298"/>
      <c r="J1" s="297" t="s">
        <v>86</v>
      </c>
      <c r="K1" s="297"/>
      <c r="L1" s="297"/>
      <c r="M1" s="297"/>
    </row>
    <row r="2" spans="3:21" ht="23.25" x14ac:dyDescent="0.25">
      <c r="C2" s="301" t="s">
        <v>171</v>
      </c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</row>
    <row r="3" spans="3:21" ht="23.25" x14ac:dyDescent="0.25">
      <c r="C3" s="301" t="s">
        <v>172</v>
      </c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</row>
    <row r="4" spans="3:21" x14ac:dyDescent="0.25">
      <c r="C4" s="97"/>
      <c r="D4" s="85"/>
      <c r="E4" s="97"/>
      <c r="F4" s="97"/>
      <c r="G4" s="85"/>
      <c r="H4" s="97"/>
      <c r="I4" s="97"/>
      <c r="J4" s="85"/>
      <c r="K4" s="97"/>
      <c r="L4" s="97"/>
      <c r="M4" s="85"/>
      <c r="N4" s="97"/>
      <c r="O4" s="97"/>
      <c r="P4" s="85"/>
      <c r="Q4" s="97"/>
      <c r="R4" s="97"/>
      <c r="S4" s="85"/>
      <c r="T4" s="97"/>
      <c r="U4" s="97"/>
    </row>
    <row r="5" spans="3:21" ht="21" x14ac:dyDescent="0.25">
      <c r="C5" s="102"/>
      <c r="D5" s="102"/>
      <c r="E5" s="102"/>
      <c r="F5" s="102"/>
      <c r="G5" s="102"/>
      <c r="H5" s="102"/>
      <c r="I5" s="97"/>
      <c r="J5" s="85"/>
      <c r="K5" s="97"/>
      <c r="L5" s="97"/>
      <c r="M5" s="85"/>
      <c r="N5" s="97"/>
      <c r="O5" s="97"/>
      <c r="P5" s="85"/>
      <c r="Q5" s="299" t="s">
        <v>169</v>
      </c>
      <c r="R5" s="299"/>
      <c r="S5" s="299"/>
      <c r="T5" s="299"/>
      <c r="U5" s="85"/>
    </row>
    <row r="6" spans="3:21" ht="23.25" customHeight="1" x14ac:dyDescent="0.25">
      <c r="C6" s="102"/>
      <c r="D6" s="102"/>
      <c r="E6" s="300" t="s">
        <v>173</v>
      </c>
      <c r="F6" s="300"/>
      <c r="G6" s="300"/>
      <c r="H6" s="102"/>
      <c r="I6" s="97"/>
      <c r="J6" s="85"/>
      <c r="K6" s="97"/>
      <c r="L6" s="97"/>
      <c r="M6" s="85"/>
      <c r="N6" s="97"/>
      <c r="O6" s="95"/>
      <c r="P6" s="95"/>
      <c r="Q6" s="95"/>
      <c r="R6" s="299" t="s">
        <v>170</v>
      </c>
      <c r="S6" s="299"/>
      <c r="T6" s="299"/>
      <c r="U6" s="100"/>
    </row>
    <row r="7" spans="3:21" ht="36.75" customHeight="1" x14ac:dyDescent="0.25">
      <c r="C7" s="302" t="s">
        <v>174</v>
      </c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</row>
    <row r="8" spans="3:21" ht="33" customHeight="1" x14ac:dyDescent="0.25">
      <c r="C8" s="97"/>
      <c r="D8" s="293"/>
      <c r="E8" s="293"/>
      <c r="F8" s="293"/>
      <c r="G8" s="293"/>
      <c r="H8" s="101"/>
      <c r="I8" s="101"/>
      <c r="J8" s="101"/>
      <c r="K8" s="266" t="str">
        <f>VLOOKUP($J$1,'Liste enseigants'!F4:H80,2,FALSE)</f>
        <v>عادل بن شعبان</v>
      </c>
      <c r="L8" s="266"/>
      <c r="M8" s="266"/>
      <c r="N8" s="266"/>
      <c r="O8" s="266"/>
      <c r="P8" s="287" t="s">
        <v>168</v>
      </c>
      <c r="Q8" s="287"/>
      <c r="R8" s="287"/>
      <c r="S8" s="85"/>
      <c r="T8" s="97"/>
      <c r="U8" s="97"/>
    </row>
    <row r="9" spans="3:21" ht="15.75" thickBot="1" x14ac:dyDescent="0.3">
      <c r="C9" s="97"/>
      <c r="D9" s="85"/>
      <c r="E9" s="97"/>
      <c r="F9" s="97"/>
      <c r="G9" s="85"/>
      <c r="H9" s="97"/>
      <c r="I9" s="97"/>
      <c r="J9" s="85"/>
      <c r="K9" s="97"/>
      <c r="L9" s="97"/>
      <c r="M9" s="85"/>
      <c r="N9" s="97"/>
      <c r="O9" s="97"/>
      <c r="P9" s="85"/>
      <c r="Q9" s="97"/>
      <c r="R9" s="97"/>
      <c r="S9" s="85"/>
      <c r="T9" s="97"/>
      <c r="U9" s="97"/>
    </row>
    <row r="10" spans="3:21" ht="21" x14ac:dyDescent="0.25">
      <c r="C10" s="1"/>
      <c r="D10" s="294" t="s">
        <v>16</v>
      </c>
      <c r="E10" s="295"/>
      <c r="F10" s="296"/>
      <c r="G10" s="218" t="s">
        <v>17</v>
      </c>
      <c r="H10" s="218"/>
      <c r="I10" s="219"/>
      <c r="J10" s="217" t="s">
        <v>18</v>
      </c>
      <c r="K10" s="218"/>
      <c r="L10" s="219"/>
      <c r="M10" s="217" t="s">
        <v>19</v>
      </c>
      <c r="N10" s="218"/>
      <c r="O10" s="219"/>
      <c r="P10" s="217" t="s">
        <v>20</v>
      </c>
      <c r="Q10" s="218"/>
      <c r="R10" s="219"/>
      <c r="S10" s="217" t="s">
        <v>21</v>
      </c>
      <c r="T10" s="218"/>
      <c r="U10" s="219"/>
    </row>
    <row r="11" spans="3:21" ht="15.75" thickBot="1" x14ac:dyDescent="0.3">
      <c r="C11" s="1"/>
      <c r="D11" s="99" t="s">
        <v>147</v>
      </c>
      <c r="E11" s="96" t="s">
        <v>31</v>
      </c>
      <c r="F11" s="98" t="s">
        <v>11</v>
      </c>
      <c r="G11" s="99" t="s">
        <v>147</v>
      </c>
      <c r="H11" s="96" t="s">
        <v>31</v>
      </c>
      <c r="I11" s="98" t="s">
        <v>11</v>
      </c>
      <c r="J11" s="99" t="s">
        <v>147</v>
      </c>
      <c r="K11" s="96" t="s">
        <v>31</v>
      </c>
      <c r="L11" s="98" t="s">
        <v>11</v>
      </c>
      <c r="M11" s="99" t="s">
        <v>147</v>
      </c>
      <c r="N11" s="96" t="s">
        <v>31</v>
      </c>
      <c r="O11" s="98" t="s">
        <v>11</v>
      </c>
      <c r="P11" s="99" t="s">
        <v>147</v>
      </c>
      <c r="Q11" s="96" t="s">
        <v>31</v>
      </c>
      <c r="R11" s="98" t="s">
        <v>11</v>
      </c>
      <c r="S11" s="99" t="s">
        <v>147</v>
      </c>
      <c r="T11" s="96" t="s">
        <v>31</v>
      </c>
      <c r="U11" s="98" t="s">
        <v>11</v>
      </c>
    </row>
    <row r="12" spans="3:21" ht="6" customHeight="1" x14ac:dyDescent="0.25">
      <c r="C12" s="288" t="s">
        <v>8</v>
      </c>
      <c r="D12" s="103"/>
      <c r="E12" s="104"/>
      <c r="F12" s="105"/>
      <c r="G12" s="103"/>
      <c r="H12" s="104"/>
      <c r="I12" s="105"/>
      <c r="J12" s="103"/>
      <c r="K12" s="104"/>
      <c r="L12" s="105"/>
      <c r="M12" s="103"/>
      <c r="N12" s="104"/>
      <c r="O12" s="105"/>
      <c r="P12" s="103"/>
      <c r="Q12" s="104"/>
      <c r="R12" s="105"/>
      <c r="S12" s="103"/>
      <c r="T12" s="104"/>
      <c r="U12" s="105"/>
    </row>
    <row r="13" spans="3:21" ht="60" customHeight="1" x14ac:dyDescent="0.25">
      <c r="C13" s="289"/>
      <c r="D13" s="106" t="str">
        <f>IFERROR(VLOOKUP($J$1,Dimanche_8h00,2,FALSE),"")</f>
        <v/>
      </c>
      <c r="E13" s="107" t="str">
        <f>IFERROR(VLOOKUP($J$1,Dimanche_8h00,3,FALSE),"")</f>
        <v/>
      </c>
      <c r="F13" s="108" t="str">
        <f>IFERROR(VLOOKUP($J$1,Dimanche_8h00,4,FALSE),"")</f>
        <v/>
      </c>
      <c r="G13" s="106" t="str">
        <f>IFERROR(VLOOKUP($J$1,Dim_9h40,2,FALSE),"")</f>
        <v/>
      </c>
      <c r="H13" s="107" t="str">
        <f>IFERROR(VLOOKUP($J$1,Dim_9h40,3,FALSE),"")</f>
        <v/>
      </c>
      <c r="I13" s="108" t="str">
        <f>IFERROR(VLOOKUP($J$1,Dim_9h40,4,FALSE),"")</f>
        <v/>
      </c>
      <c r="J13" s="106" t="str">
        <f>IFERROR(VLOOKUP($J$1,Dim_11h20,2,FALSE),"")</f>
        <v/>
      </c>
      <c r="K13" s="107" t="str">
        <f>IFERROR(VLOOKUP($J$1,Dim_11h20,3,FALSE),"")</f>
        <v/>
      </c>
      <c r="L13" s="108" t="str">
        <f>IFERROR(VLOOKUP($J$1,Dim_11h20,4,FALSE),"")</f>
        <v/>
      </c>
      <c r="M13" s="106" t="str">
        <f>IFERROR(VLOOKUP($J$1,Dim_13h10,2,FALSE),"")</f>
        <v/>
      </c>
      <c r="N13" s="107" t="str">
        <f>IFERROR(VLOOKUP($J$1,Dim_13h10,3,FALSE),"")</f>
        <v/>
      </c>
      <c r="O13" s="108" t="str">
        <f>IFERROR(VLOOKUP($J$1,Dim_13h10,4,FALSE),"")</f>
        <v/>
      </c>
      <c r="P13" s="106" t="str">
        <f>IFERROR(VLOOKUP($J$1,Dim_14h50,2,FALSE),"")</f>
        <v/>
      </c>
      <c r="Q13" s="107" t="str">
        <f>IFERROR(VLOOKUP($J$1,Dim_14h50,3,FALSE),"")</f>
        <v/>
      </c>
      <c r="R13" s="108" t="str">
        <f>IFERROR(VLOOKUP($J$1,Dim_14h50,4,FALSE),"")</f>
        <v/>
      </c>
      <c r="S13" s="106" t="str">
        <f>IFERROR(VLOOKUP($J$1,Dim_16h30,2,FALSE),"")</f>
        <v/>
      </c>
      <c r="T13" s="107" t="str">
        <f>IFERROR(VLOOKUP($J$1,Dim_16h30,3,FALSE),"")</f>
        <v/>
      </c>
      <c r="U13" s="108" t="str">
        <f>IFERROR(VLOOKUP($J$1,Dim_16h30,4,FALSE),"")</f>
        <v/>
      </c>
    </row>
    <row r="14" spans="3:21" ht="6" customHeight="1" thickBot="1" x14ac:dyDescent="0.3">
      <c r="C14" s="289"/>
      <c r="D14" s="109"/>
      <c r="E14" s="110"/>
      <c r="F14" s="111"/>
      <c r="G14" s="109"/>
      <c r="H14" s="110"/>
      <c r="I14" s="111"/>
      <c r="J14" s="109"/>
      <c r="K14" s="110"/>
      <c r="L14" s="111"/>
      <c r="M14" s="109"/>
      <c r="N14" s="110"/>
      <c r="O14" s="111"/>
      <c r="P14" s="109"/>
      <c r="Q14" s="110"/>
      <c r="R14" s="111"/>
      <c r="S14" s="109"/>
      <c r="T14" s="110"/>
      <c r="U14" s="111"/>
    </row>
    <row r="15" spans="3:21" ht="6" customHeight="1" x14ac:dyDescent="0.25">
      <c r="C15" s="290" t="s">
        <v>12</v>
      </c>
      <c r="D15" s="103"/>
      <c r="E15" s="104"/>
      <c r="F15" s="105"/>
      <c r="G15" s="103"/>
      <c r="H15" s="104"/>
      <c r="I15" s="105"/>
      <c r="J15" s="103"/>
      <c r="K15" s="104"/>
      <c r="L15" s="105"/>
      <c r="M15" s="103"/>
      <c r="N15" s="104"/>
      <c r="O15" s="105"/>
      <c r="P15" s="103"/>
      <c r="Q15" s="104"/>
      <c r="R15" s="105"/>
      <c r="S15" s="103"/>
      <c r="T15" s="104"/>
      <c r="U15" s="105"/>
    </row>
    <row r="16" spans="3:21" ht="60" customHeight="1" x14ac:dyDescent="0.25">
      <c r="C16" s="291"/>
      <c r="D16" s="106" t="str">
        <f>IFERROR(VLOOKUP($J$1,Lun_8h00,2,FALSE),"")</f>
        <v/>
      </c>
      <c r="E16" s="107" t="str">
        <f>IFERROR(VLOOKUP($J$1,Lun_8h00,3,FALSE),"")</f>
        <v/>
      </c>
      <c r="F16" s="108" t="str">
        <f>IFERROR(VLOOKUP($J$1,Lun_8h00,4,FALSE),"")</f>
        <v/>
      </c>
      <c r="G16" s="106" t="str">
        <f>IFERROR(VLOOKUP($J$1,Lun_9h40,2,FALSE),"")</f>
        <v/>
      </c>
      <c r="H16" s="107" t="str">
        <f>IFERROR(VLOOKUP($J$1,Lun_9h40,3,FALSE),"")</f>
        <v/>
      </c>
      <c r="I16" s="108" t="str">
        <f>IFERROR(VLOOKUP($J$1,Lun_9h40,4,FALSE),"")</f>
        <v/>
      </c>
      <c r="J16" s="106" t="str">
        <f>IFERROR(VLOOKUP($J$1,Lun_11h20,2,FALSE),"")</f>
        <v/>
      </c>
      <c r="K16" s="107" t="str">
        <f>IFERROR(VLOOKUP($J$1,Lun_11h20,3,FALSE),"")</f>
        <v/>
      </c>
      <c r="L16" s="108" t="str">
        <f>IFERROR(VLOOKUP($J$1,Lun_11h20,4,FALSE),"")</f>
        <v/>
      </c>
      <c r="M16" s="106" t="str">
        <f>IFERROR(VLOOKUP($J$1,Lun_13h10,2,FALSE),"")</f>
        <v/>
      </c>
      <c r="N16" s="107" t="str">
        <f>IFERROR(VLOOKUP($J$1,Lun_13h10,3,FALSE),"")</f>
        <v/>
      </c>
      <c r="O16" s="108" t="str">
        <f>IFERROR(VLOOKUP($J$1,Lun_13h10,4,FALSE),"")</f>
        <v/>
      </c>
      <c r="P16" s="106" t="str">
        <f>IFERROR(VLOOKUP($J$1,Lun_14h50,2,FALSE),"")</f>
        <v/>
      </c>
      <c r="Q16" s="107" t="str">
        <f>IFERROR(VLOOKUP($J$1,Lun_14h50,3,FALSE),"")</f>
        <v/>
      </c>
      <c r="R16" s="108" t="str">
        <f>IFERROR(VLOOKUP($J$1,Lun_14h50,4,FALSE),"")</f>
        <v/>
      </c>
      <c r="S16" s="106" t="str">
        <f>IFERROR(VLOOKUP($J$1,Lun_16h30,2,FALSE),"")</f>
        <v/>
      </c>
      <c r="T16" s="107" t="str">
        <f>IFERROR(VLOOKUP($J$1,Lun_16h30,3,FALSE),"")</f>
        <v/>
      </c>
      <c r="U16" s="108" t="str">
        <f>IFERROR(VLOOKUP($J$1,Lun_16h30,4,FALSE),"")</f>
        <v/>
      </c>
    </row>
    <row r="17" spans="3:21" ht="6" customHeight="1" thickBot="1" x14ac:dyDescent="0.3">
      <c r="C17" s="291"/>
      <c r="D17" s="109"/>
      <c r="E17" s="110"/>
      <c r="F17" s="111"/>
      <c r="G17" s="109"/>
      <c r="H17" s="110"/>
      <c r="I17" s="111"/>
      <c r="J17" s="109"/>
      <c r="K17" s="110"/>
      <c r="L17" s="111"/>
      <c r="M17" s="109"/>
      <c r="N17" s="110"/>
      <c r="O17" s="111"/>
      <c r="P17" s="109"/>
      <c r="Q17" s="110"/>
      <c r="R17" s="111"/>
      <c r="S17" s="109"/>
      <c r="T17" s="110"/>
      <c r="U17" s="111"/>
    </row>
    <row r="18" spans="3:21" ht="6" customHeight="1" x14ac:dyDescent="0.25">
      <c r="C18" s="290" t="s">
        <v>13</v>
      </c>
      <c r="D18" s="103"/>
      <c r="E18" s="104"/>
      <c r="F18" s="105"/>
      <c r="G18" s="103"/>
      <c r="H18" s="104"/>
      <c r="I18" s="105"/>
      <c r="J18" s="103"/>
      <c r="K18" s="104"/>
      <c r="L18" s="105"/>
      <c r="M18" s="103"/>
      <c r="N18" s="104"/>
      <c r="O18" s="105"/>
      <c r="P18" s="103"/>
      <c r="Q18" s="104"/>
      <c r="R18" s="105"/>
      <c r="S18" s="103"/>
      <c r="T18" s="104"/>
      <c r="U18" s="105"/>
    </row>
    <row r="19" spans="3:21" ht="60" customHeight="1" x14ac:dyDescent="0.25">
      <c r="C19" s="291"/>
      <c r="D19" s="106" t="str">
        <f>IFERROR(VLOOKUP($J$1,Mar_8h00,2,FALSE),"")</f>
        <v>TP Méthodes numériques</v>
      </c>
      <c r="E19" s="107" t="str">
        <f>IFERROR(VLOOKUP($J$1,Mar_8h00,3,FALSE),"")</f>
        <v>G02</v>
      </c>
      <c r="F19" s="108" t="str">
        <f>IFERROR(VLOOKUP($J$1,Mar_8h00,4,FALSE),"")</f>
        <v>C4</v>
      </c>
      <c r="G19" s="106" t="str">
        <f>IFERROR(VLOOKUP($J$1,Mar_9h40,2,FALSE),"")</f>
        <v/>
      </c>
      <c r="H19" s="107" t="str">
        <f>IFERROR(VLOOKUP($J$1,Mar_9h40,3,FALSE),"")</f>
        <v/>
      </c>
      <c r="I19" s="108" t="str">
        <f>IFERROR(VLOOKUP($J$1,Mar_9h40,4,FALSE),"")</f>
        <v/>
      </c>
      <c r="J19" s="106" t="str">
        <f>IFERROR(VLOOKUP($J$1,Mar_11h20,2,FALSE),"")</f>
        <v>TP Méthodes numériques</v>
      </c>
      <c r="K19" s="107" t="str">
        <f>IFERROR(VLOOKUP($J$1,Mar_11h20,3,FALSE),"")</f>
        <v>G03</v>
      </c>
      <c r="L19" s="108" t="str">
        <f>IFERROR(VLOOKUP($J$1,Mar_11h20,4,FALSE),"")</f>
        <v>C4</v>
      </c>
      <c r="M19" s="106" t="str">
        <f>IFERROR(VLOOKUP($J$1,Mar_13h10,2,FALSE),"")</f>
        <v/>
      </c>
      <c r="N19" s="107" t="str">
        <f>IFERROR(VLOOKUP($J$1,Mar_13h10,3,FALSE),"")</f>
        <v/>
      </c>
      <c r="O19" s="108" t="str">
        <f>IFERROR(VLOOKUP($J$1,Mar_13h10,4,FALSE),"")</f>
        <v/>
      </c>
      <c r="P19" s="106" t="str">
        <f>IFERROR(VLOOKUP($J$1,Mar_14h50,2,FALSE),"")</f>
        <v/>
      </c>
      <c r="Q19" s="107" t="str">
        <f>IFERROR(VLOOKUP($J$1,Mar_14h50,3,FALSE),"")</f>
        <v/>
      </c>
      <c r="R19" s="108" t="str">
        <f>IFERROR(VLOOKUP($J$1,Mar_14h50,4,FALSE),"")</f>
        <v/>
      </c>
      <c r="S19" s="106" t="str">
        <f>IFERROR(VLOOKUP($J$1,Mar_16h30,2,FALSE),"")</f>
        <v/>
      </c>
      <c r="T19" s="107" t="str">
        <f>IFERROR(VLOOKUP($J$1,Mar_16h30,3,FALSE),"")</f>
        <v/>
      </c>
      <c r="U19" s="108" t="str">
        <f>IFERROR(VLOOKUP($J$1,Mar_16h30,4,FALSE),"")</f>
        <v/>
      </c>
    </row>
    <row r="20" spans="3:21" ht="6" customHeight="1" thickBot="1" x14ac:dyDescent="0.3">
      <c r="C20" s="291"/>
      <c r="D20" s="109"/>
      <c r="E20" s="110"/>
      <c r="F20" s="111"/>
      <c r="G20" s="109"/>
      <c r="H20" s="110"/>
      <c r="I20" s="111"/>
      <c r="J20" s="109"/>
      <c r="K20" s="110"/>
      <c r="L20" s="111"/>
      <c r="M20" s="109"/>
      <c r="N20" s="110"/>
      <c r="O20" s="111"/>
      <c r="P20" s="109"/>
      <c r="Q20" s="110"/>
      <c r="R20" s="111"/>
      <c r="S20" s="109"/>
      <c r="T20" s="110"/>
      <c r="U20" s="111"/>
    </row>
    <row r="21" spans="3:21" ht="6" customHeight="1" x14ac:dyDescent="0.25">
      <c r="C21" s="290" t="s">
        <v>14</v>
      </c>
      <c r="D21" s="103"/>
      <c r="E21" s="104"/>
      <c r="F21" s="105"/>
      <c r="G21" s="103"/>
      <c r="H21" s="104"/>
      <c r="I21" s="105"/>
      <c r="J21" s="103"/>
      <c r="K21" s="104"/>
      <c r="L21" s="105"/>
      <c r="M21" s="103"/>
      <c r="N21" s="104"/>
      <c r="O21" s="105"/>
      <c r="P21" s="103"/>
      <c r="Q21" s="104"/>
      <c r="R21" s="105"/>
      <c r="S21" s="103"/>
      <c r="T21" s="104"/>
      <c r="U21" s="105"/>
    </row>
    <row r="22" spans="3:21" ht="60" customHeight="1" x14ac:dyDescent="0.25">
      <c r="C22" s="291"/>
      <c r="D22" s="106" t="str">
        <f>IFERROR(VLOOKUP($J$1,Mer_8h00,2,FALSE),"")</f>
        <v/>
      </c>
      <c r="E22" s="107" t="str">
        <f>IFERROR(VLOOKUP($J$1,Mer_8h00,3,FALSE),"")</f>
        <v/>
      </c>
      <c r="F22" s="108" t="str">
        <f>IFERROR(VLOOKUP($J$1,Mer_8h00,4,FALSE),"")</f>
        <v/>
      </c>
      <c r="G22" s="106" t="str">
        <f>IFERROR(VLOOKUP($J$1,Mer_9h40,2,FALSE),"")</f>
        <v>TP Méthodes numériques</v>
      </c>
      <c r="H22" s="107" t="str">
        <f>IFERROR(VLOOKUP($J$1,Mer_9h40,3,FALSE),"")</f>
        <v>MET</v>
      </c>
      <c r="I22" s="108" t="str">
        <f>IFERROR(VLOOKUP($J$1,Mer_9h40,4,FALSE),"")</f>
        <v>S:A1</v>
      </c>
      <c r="J22" s="106" t="str">
        <f>IFERROR(VLOOKUP($J$1,Mer_11h20,2,FALSE),"")</f>
        <v/>
      </c>
      <c r="K22" s="107" t="str">
        <f>IFERROR(VLOOKUP($J$1,Mer_11h20,3,FALSE),"")</f>
        <v/>
      </c>
      <c r="L22" s="108" t="str">
        <f>IFERROR(VLOOKUP($J$1,Mer_11h20,4,FALSE),"")</f>
        <v/>
      </c>
      <c r="M22" s="106" t="str">
        <f>IFERROR(VLOOKUP($J$1,Mer_13h10,2,FALSE),"")</f>
        <v>TP Méthodes numériques</v>
      </c>
      <c r="N22" s="107" t="str">
        <f>IFERROR(VLOOKUP($J$1,Mer_13h10,3,FALSE),"")</f>
        <v>G01</v>
      </c>
      <c r="O22" s="108" t="str">
        <f>IFERROR(VLOOKUP($J$1,Mer_13h10,4,FALSE),"")</f>
        <v>C4</v>
      </c>
      <c r="P22" s="106" t="str">
        <f>IFERROR(VLOOKUP($J$1,Mer_14h50,2,FALSE),"")</f>
        <v>Ethique, déontologie et propriété intelectuelle (CRS)</v>
      </c>
      <c r="Q22" s="107">
        <f>IFERROR(VLOOKUP($J$1,Mer_14h50,3,FALSE),"")</f>
        <v>0</v>
      </c>
      <c r="R22" s="108" t="str">
        <f>IFERROR(VLOOKUP($J$1,Mer_14h50,4,FALSE),"")</f>
        <v>Amphi 4</v>
      </c>
      <c r="S22" s="106" t="str">
        <f>IFERROR(VLOOKUP($J$1,Mer_16h30,2,FALSE),"")</f>
        <v/>
      </c>
      <c r="T22" s="107" t="str">
        <f>IFERROR(VLOOKUP($J$1,Mer_16h30,3,FALSE),"")</f>
        <v/>
      </c>
      <c r="U22" s="108" t="str">
        <f>IFERROR(VLOOKUP($J$1,Mer_16h30,4,FALSE),"")</f>
        <v/>
      </c>
    </row>
    <row r="23" spans="3:21" ht="6" customHeight="1" thickBot="1" x14ac:dyDescent="0.3">
      <c r="C23" s="292"/>
      <c r="D23" s="109"/>
      <c r="E23" s="110"/>
      <c r="F23" s="111"/>
      <c r="G23" s="109"/>
      <c r="H23" s="110"/>
      <c r="I23" s="111"/>
      <c r="J23" s="109"/>
      <c r="K23" s="110"/>
      <c r="L23" s="111"/>
      <c r="M23" s="109"/>
      <c r="N23" s="110"/>
      <c r="O23" s="111"/>
      <c r="P23" s="109"/>
      <c r="Q23" s="110"/>
      <c r="R23" s="111"/>
      <c r="S23" s="109"/>
      <c r="T23" s="110"/>
      <c r="U23" s="111"/>
    </row>
    <row r="24" spans="3:21" ht="6" customHeight="1" x14ac:dyDescent="0.25">
      <c r="C24" s="290" t="s">
        <v>15</v>
      </c>
      <c r="D24" s="103"/>
      <c r="E24" s="104"/>
      <c r="F24" s="105"/>
      <c r="G24" s="103"/>
      <c r="H24" s="104"/>
      <c r="I24" s="105"/>
      <c r="J24" s="103"/>
      <c r="K24" s="104"/>
      <c r="L24" s="105"/>
      <c r="M24" s="103"/>
      <c r="N24" s="104"/>
      <c r="O24" s="105"/>
      <c r="P24" s="103"/>
      <c r="Q24" s="104"/>
      <c r="R24" s="105"/>
      <c r="S24" s="103"/>
      <c r="T24" s="104"/>
      <c r="U24" s="105"/>
    </row>
    <row r="25" spans="3:21" ht="60" customHeight="1" x14ac:dyDescent="0.25">
      <c r="C25" s="291"/>
      <c r="D25" s="106" t="str">
        <f>IFERROR(VLOOKUP($J$1,Jeu_8h00,2,FALSE),"")</f>
        <v/>
      </c>
      <c r="E25" s="107" t="str">
        <f>IFERROR(VLOOKUP($J$1,Jeu_8h00,3,FALSE),"")</f>
        <v/>
      </c>
      <c r="F25" s="108" t="str">
        <f>IFERROR(VLOOKUP($J$1,Jeu_8h00,4,FALSE),"")</f>
        <v/>
      </c>
      <c r="G25" s="106" t="str">
        <f>IFERROR(VLOOKUP($J$1,Jeu_9h40,2,FALSE),"")</f>
        <v/>
      </c>
      <c r="H25" s="107" t="str">
        <f>IFERROR(VLOOKUP($J$1,Jeu_9h40,3,FALSE),"")</f>
        <v/>
      </c>
      <c r="I25" s="108" t="str">
        <f>IFERROR(VLOOKUP($J$1,Jeu_9h40,4,FALSE),"")</f>
        <v/>
      </c>
      <c r="J25" s="106" t="str">
        <f>IFERROR(VLOOKUP($J$1,Jeu_11h20,2,FALSE),"")</f>
        <v/>
      </c>
      <c r="K25" s="107" t="str">
        <f>IFERROR(VLOOKUP($J$1,Jeu_11h20,3,FALSE),"")</f>
        <v/>
      </c>
      <c r="L25" s="108" t="str">
        <f>IFERROR(VLOOKUP($J$1,Jeu_11h20,4,FALSE),"")</f>
        <v/>
      </c>
      <c r="M25" s="106" t="str">
        <f>IFERROR(VLOOKUP($J$1,Jeu_13h10,2,FALSE),"")</f>
        <v/>
      </c>
      <c r="N25" s="107" t="str">
        <f>IFERROR(VLOOKUP($J$1,Jeu_13h10,3,FALSE),"")</f>
        <v/>
      </c>
      <c r="O25" s="108" t="str">
        <f>IFERROR(VLOOKUP($J$1,Jeu_13h10,4,FALSE),"")</f>
        <v/>
      </c>
      <c r="P25" s="106" t="str">
        <f>IFERROR(VLOOKUP($J$1,Jeu_14h50,2,FALSE),"")</f>
        <v/>
      </c>
      <c r="Q25" s="107" t="str">
        <f>IFERROR(VLOOKUP($J$1,Jeu_14h50,3,FALSE),"")</f>
        <v/>
      </c>
      <c r="R25" s="108" t="str">
        <f>IFERROR(VLOOKUP($J$1,Jeu_14h50,4,FALSE),"")</f>
        <v/>
      </c>
      <c r="S25" s="106" t="str">
        <f>IFERROR(VLOOKUP($J$1,Jeu_16h30,2,FALSE),"")</f>
        <v/>
      </c>
      <c r="T25" s="107" t="str">
        <f>IFERROR(VLOOKUP($J$1,Jeu_16h30,3,FALSE),"")</f>
        <v/>
      </c>
      <c r="U25" s="108" t="str">
        <f>IFERROR(VLOOKUP($J$1,Jeu_16h30,4,FALSE),"")</f>
        <v/>
      </c>
    </row>
    <row r="26" spans="3:21" ht="6" customHeight="1" thickBot="1" x14ac:dyDescent="0.3">
      <c r="C26" s="292"/>
      <c r="D26" s="109"/>
      <c r="E26" s="110"/>
      <c r="F26" s="111"/>
      <c r="G26" s="109"/>
      <c r="H26" s="110"/>
      <c r="I26" s="111"/>
      <c r="J26" s="109"/>
      <c r="K26" s="110"/>
      <c r="L26" s="111"/>
      <c r="M26" s="109"/>
      <c r="N26" s="110"/>
      <c r="O26" s="111"/>
      <c r="P26" s="109"/>
      <c r="Q26" s="110"/>
      <c r="R26" s="111"/>
      <c r="S26" s="109"/>
      <c r="T26" s="110"/>
      <c r="U26" s="111"/>
    </row>
    <row r="28" spans="3:21" ht="21" x14ac:dyDescent="0.25">
      <c r="O28" s="97"/>
      <c r="P28" s="125" t="s">
        <v>166</v>
      </c>
      <c r="Q28" s="286">
        <f ca="1">TODAY()</f>
        <v>44957</v>
      </c>
      <c r="R28" s="286"/>
      <c r="S28" s="85"/>
    </row>
    <row r="30" spans="3:21" ht="21" x14ac:dyDescent="0.35">
      <c r="O30" s="285" t="s">
        <v>167</v>
      </c>
      <c r="P30" s="285"/>
      <c r="Q30" s="285"/>
    </row>
  </sheetData>
  <mergeCells count="24">
    <mergeCell ref="S10:U10"/>
    <mergeCell ref="J1:M1"/>
    <mergeCell ref="C1:I1"/>
    <mergeCell ref="Q5:T5"/>
    <mergeCell ref="R6:T6"/>
    <mergeCell ref="E6:G6"/>
    <mergeCell ref="C2:U2"/>
    <mergeCell ref="C3:U3"/>
    <mergeCell ref="C7:U7"/>
    <mergeCell ref="K8:O8"/>
    <mergeCell ref="O30:Q30"/>
    <mergeCell ref="Q28:R28"/>
    <mergeCell ref="P8:R8"/>
    <mergeCell ref="C12:C14"/>
    <mergeCell ref="C15:C17"/>
    <mergeCell ref="C18:C20"/>
    <mergeCell ref="C21:C23"/>
    <mergeCell ref="C24:C26"/>
    <mergeCell ref="D8:G8"/>
    <mergeCell ref="D10:F10"/>
    <mergeCell ref="G10:I10"/>
    <mergeCell ref="J10:L10"/>
    <mergeCell ref="M10:O10"/>
    <mergeCell ref="P10:R10"/>
  </mergeCells>
  <conditionalFormatting sqref="D12:U26">
    <cfRule type="cellIs" dxfId="2" priority="1" operator="equal">
      <formula>0</formula>
    </cfRule>
  </conditionalFormatting>
  <dataValidations count="1">
    <dataValidation type="list" allowBlank="1" showInputMessage="1" showErrorMessage="1" sqref="J1:M1">
      <formula1>Liste_Enseignants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H72"/>
  <sheetViews>
    <sheetView tabSelected="1" topLeftCell="A34" workbookViewId="0">
      <selection activeCell="F26" sqref="F26"/>
    </sheetView>
  </sheetViews>
  <sheetFormatPr baseColWidth="10" defaultRowHeight="15" x14ac:dyDescent="0.25"/>
  <cols>
    <col min="6" max="6" width="28.140625" bestFit="1" customWidth="1"/>
    <col min="7" max="7" width="26.28515625" customWidth="1"/>
    <col min="8" max="8" width="12.42578125" bestFit="1" customWidth="1"/>
  </cols>
  <sheetData>
    <row r="3" spans="6:8" ht="15.75" thickBot="1" x14ac:dyDescent="0.3"/>
    <row r="4" spans="6:8" ht="15.75" thickBot="1" x14ac:dyDescent="0.3">
      <c r="F4" t="s">
        <v>81</v>
      </c>
      <c r="G4" s="9" t="s">
        <v>32</v>
      </c>
      <c r="H4" s="10" t="s">
        <v>33</v>
      </c>
    </row>
    <row r="5" spans="6:8" ht="15.75" thickBot="1" x14ac:dyDescent="0.3">
      <c r="F5" t="s">
        <v>99</v>
      </c>
      <c r="G5" s="15" t="s">
        <v>56</v>
      </c>
      <c r="H5" s="16" t="s">
        <v>46</v>
      </c>
    </row>
    <row r="6" spans="6:8" ht="15.75" thickBot="1" x14ac:dyDescent="0.3">
      <c r="F6" t="s">
        <v>103</v>
      </c>
      <c r="G6" s="11" t="s">
        <v>61</v>
      </c>
      <c r="H6" s="12" t="s">
        <v>55</v>
      </c>
    </row>
    <row r="7" spans="6:8" ht="15.75" thickBot="1" x14ac:dyDescent="0.3">
      <c r="F7" t="s">
        <v>111</v>
      </c>
      <c r="G7" s="15" t="s">
        <v>72</v>
      </c>
      <c r="H7" s="16" t="s">
        <v>73</v>
      </c>
    </row>
    <row r="8" spans="6:8" ht="15.75" thickBot="1" x14ac:dyDescent="0.3">
      <c r="F8" t="s">
        <v>86</v>
      </c>
      <c r="G8" s="11" t="s">
        <v>38</v>
      </c>
      <c r="H8" s="12" t="s">
        <v>33</v>
      </c>
    </row>
    <row r="9" spans="6:8" ht="15.75" thickBot="1" x14ac:dyDescent="0.3">
      <c r="F9" t="s">
        <v>116</v>
      </c>
      <c r="G9" s="13" t="s">
        <v>78</v>
      </c>
      <c r="H9" s="14" t="s">
        <v>55</v>
      </c>
    </row>
    <row r="10" spans="6:8" ht="15.75" thickBot="1" x14ac:dyDescent="0.3">
      <c r="F10" t="s">
        <v>124</v>
      </c>
      <c r="G10" s="15" t="s">
        <v>57</v>
      </c>
      <c r="H10" s="16" t="s">
        <v>46</v>
      </c>
    </row>
    <row r="11" spans="6:8" ht="15.75" thickBot="1" x14ac:dyDescent="0.3">
      <c r="F11" t="s">
        <v>90</v>
      </c>
      <c r="G11" s="11" t="s">
        <v>43</v>
      </c>
      <c r="H11" s="12" t="s">
        <v>33</v>
      </c>
    </row>
    <row r="12" spans="6:8" ht="15.75" thickBot="1" x14ac:dyDescent="0.3">
      <c r="F12" t="s">
        <v>113</v>
      </c>
      <c r="G12" s="13" t="s">
        <v>75</v>
      </c>
      <c r="H12" s="14" t="s">
        <v>73</v>
      </c>
    </row>
    <row r="13" spans="6:8" ht="15.75" thickBot="1" x14ac:dyDescent="0.3">
      <c r="F13" t="s">
        <v>85</v>
      </c>
      <c r="G13" s="11" t="s">
        <v>37</v>
      </c>
      <c r="H13" s="12" t="s">
        <v>33</v>
      </c>
    </row>
    <row r="14" spans="6:8" ht="15.75" thickBot="1" x14ac:dyDescent="0.3">
      <c r="F14" t="s">
        <v>132</v>
      </c>
      <c r="G14" s="13" t="s">
        <v>62</v>
      </c>
      <c r="H14" s="14" t="s">
        <v>55</v>
      </c>
    </row>
    <row r="15" spans="6:8" ht="15.75" thickBot="1" x14ac:dyDescent="0.3">
      <c r="F15" t="s">
        <v>94</v>
      </c>
      <c r="G15" s="15" t="s">
        <v>48</v>
      </c>
      <c r="H15" s="16" t="s">
        <v>46</v>
      </c>
    </row>
    <row r="16" spans="6:8" ht="15.75" thickBot="1" x14ac:dyDescent="0.3">
      <c r="F16" t="s">
        <v>101</v>
      </c>
      <c r="G16" s="11" t="s">
        <v>59</v>
      </c>
      <c r="H16" s="12" t="s">
        <v>55</v>
      </c>
    </row>
    <row r="17" spans="6:8" ht="15.75" thickBot="1" x14ac:dyDescent="0.3">
      <c r="F17" t="s">
        <v>350</v>
      </c>
      <c r="G17" s="11" t="s">
        <v>68</v>
      </c>
      <c r="H17" s="12" t="s">
        <v>55</v>
      </c>
    </row>
    <row r="18" spans="6:8" ht="15.75" thickBot="1" x14ac:dyDescent="0.3">
      <c r="F18" t="s">
        <v>130</v>
      </c>
      <c r="G18" s="15" t="s">
        <v>49</v>
      </c>
      <c r="H18" s="16" t="s">
        <v>46</v>
      </c>
    </row>
    <row r="19" spans="6:8" ht="15.75" thickBot="1" x14ac:dyDescent="0.3">
      <c r="F19" t="s">
        <v>117</v>
      </c>
      <c r="G19" s="13" t="s">
        <v>79</v>
      </c>
      <c r="H19" s="14" t="s">
        <v>55</v>
      </c>
    </row>
    <row r="20" spans="6:8" ht="15.75" thickBot="1" x14ac:dyDescent="0.3">
      <c r="F20" t="s">
        <v>104</v>
      </c>
      <c r="G20" s="13" t="s">
        <v>63</v>
      </c>
      <c r="H20" s="14" t="s">
        <v>55</v>
      </c>
    </row>
    <row r="21" spans="6:8" ht="15.75" thickBot="1" x14ac:dyDescent="0.3">
      <c r="F21" t="s">
        <v>92</v>
      </c>
      <c r="G21" s="15" t="s">
        <v>45</v>
      </c>
      <c r="H21" s="16" t="s">
        <v>46</v>
      </c>
    </row>
    <row r="22" spans="6:8" ht="15.75" thickBot="1" x14ac:dyDescent="0.3">
      <c r="F22" t="s">
        <v>105</v>
      </c>
      <c r="G22" s="11" t="s">
        <v>64</v>
      </c>
      <c r="H22" s="12" t="s">
        <v>55</v>
      </c>
    </row>
    <row r="23" spans="6:8" ht="15.75" thickBot="1" x14ac:dyDescent="0.3">
      <c r="F23" t="s">
        <v>270</v>
      </c>
      <c r="G23" s="11" t="s">
        <v>71</v>
      </c>
      <c r="H23" s="12" t="s">
        <v>55</v>
      </c>
    </row>
    <row r="24" spans="6:8" ht="15.75" thickBot="1" x14ac:dyDescent="0.3">
      <c r="F24" t="s">
        <v>110</v>
      </c>
      <c r="G24" s="17" t="s">
        <v>70</v>
      </c>
      <c r="H24" s="18" t="s">
        <v>55</v>
      </c>
    </row>
    <row r="25" spans="6:8" ht="15.75" thickBot="1" x14ac:dyDescent="0.3">
      <c r="F25" t="s">
        <v>93</v>
      </c>
      <c r="G25" s="15" t="s">
        <v>47</v>
      </c>
      <c r="H25" s="16" t="s">
        <v>46</v>
      </c>
    </row>
    <row r="26" spans="6:8" ht="15.75" thickBot="1" x14ac:dyDescent="0.3">
      <c r="F26" t="s">
        <v>118</v>
      </c>
      <c r="G26" s="13" t="s">
        <v>80</v>
      </c>
      <c r="H26" s="14" t="s">
        <v>55</v>
      </c>
    </row>
    <row r="27" spans="6:8" ht="15.75" thickBot="1" x14ac:dyDescent="0.3">
      <c r="F27" t="s">
        <v>95</v>
      </c>
      <c r="G27" s="15" t="s">
        <v>51</v>
      </c>
      <c r="H27" s="16" t="s">
        <v>46</v>
      </c>
    </row>
    <row r="28" spans="6:8" ht="15.75" thickBot="1" x14ac:dyDescent="0.3">
      <c r="F28" t="s">
        <v>91</v>
      </c>
      <c r="G28" s="11" t="s">
        <v>44</v>
      </c>
      <c r="H28" s="12" t="s">
        <v>33</v>
      </c>
    </row>
    <row r="29" spans="6:8" ht="15.75" thickBot="1" x14ac:dyDescent="0.3">
      <c r="F29" t="s">
        <v>114</v>
      </c>
      <c r="G29" s="15" t="s">
        <v>76</v>
      </c>
      <c r="H29" s="16" t="s">
        <v>73</v>
      </c>
    </row>
    <row r="30" spans="6:8" ht="15.75" thickBot="1" x14ac:dyDescent="0.3">
      <c r="F30" t="s">
        <v>108</v>
      </c>
      <c r="G30" s="11" t="s">
        <v>67</v>
      </c>
      <c r="H30" s="12" t="s">
        <v>55</v>
      </c>
    </row>
    <row r="31" spans="6:8" ht="15.75" thickBot="1" x14ac:dyDescent="0.3">
      <c r="F31" t="s">
        <v>100</v>
      </c>
      <c r="G31" s="15" t="s">
        <v>58</v>
      </c>
      <c r="H31" s="16" t="s">
        <v>46</v>
      </c>
    </row>
    <row r="32" spans="6:8" ht="15.75" thickBot="1" x14ac:dyDescent="0.3">
      <c r="F32" t="s">
        <v>82</v>
      </c>
      <c r="G32" s="11" t="s">
        <v>34</v>
      </c>
      <c r="H32" s="12" t="s">
        <v>33</v>
      </c>
    </row>
    <row r="33" spans="6:8" ht="15.75" thickBot="1" x14ac:dyDescent="0.3">
      <c r="F33" t="s">
        <v>87</v>
      </c>
      <c r="G33" s="11" t="s">
        <v>39</v>
      </c>
      <c r="H33" s="12" t="s">
        <v>33</v>
      </c>
    </row>
    <row r="34" spans="6:8" ht="15.75" thickBot="1" x14ac:dyDescent="0.3">
      <c r="F34" t="s">
        <v>112</v>
      </c>
      <c r="G34" s="15" t="s">
        <v>74</v>
      </c>
      <c r="H34" s="16" t="s">
        <v>73</v>
      </c>
    </row>
    <row r="35" spans="6:8" ht="15.75" thickBot="1" x14ac:dyDescent="0.3">
      <c r="F35" t="s">
        <v>89</v>
      </c>
      <c r="G35" s="11" t="s">
        <v>41</v>
      </c>
      <c r="H35" s="12" t="s">
        <v>42</v>
      </c>
    </row>
    <row r="36" spans="6:8" ht="15.75" thickBot="1" x14ac:dyDescent="0.3">
      <c r="F36" t="s">
        <v>98</v>
      </c>
      <c r="G36" s="15" t="s">
        <v>54</v>
      </c>
      <c r="H36" s="16" t="s">
        <v>55</v>
      </c>
    </row>
    <row r="37" spans="6:8" ht="15.75" thickBot="1" x14ac:dyDescent="0.3">
      <c r="F37" t="s">
        <v>328</v>
      </c>
      <c r="G37" s="15" t="s">
        <v>50</v>
      </c>
      <c r="H37" s="16" t="s">
        <v>46</v>
      </c>
    </row>
    <row r="38" spans="6:8" ht="15.75" thickBot="1" x14ac:dyDescent="0.3">
      <c r="F38" t="s">
        <v>97</v>
      </c>
      <c r="G38" s="15" t="s">
        <v>53</v>
      </c>
      <c r="H38" s="16" t="s">
        <v>46</v>
      </c>
    </row>
    <row r="39" spans="6:8" ht="15.75" thickBot="1" x14ac:dyDescent="0.3">
      <c r="F39" t="s">
        <v>84</v>
      </c>
      <c r="G39" s="11" t="s">
        <v>36</v>
      </c>
      <c r="H39" s="12" t="s">
        <v>33</v>
      </c>
    </row>
    <row r="40" spans="6:8" ht="15.75" thickBot="1" x14ac:dyDescent="0.3">
      <c r="F40" t="s">
        <v>88</v>
      </c>
      <c r="G40" s="13" t="s">
        <v>40</v>
      </c>
      <c r="H40" s="14" t="s">
        <v>33</v>
      </c>
    </row>
    <row r="41" spans="6:8" ht="15.75" thickBot="1" x14ac:dyDescent="0.3">
      <c r="F41" t="s">
        <v>96</v>
      </c>
      <c r="G41" s="15" t="s">
        <v>52</v>
      </c>
      <c r="H41" s="16" t="s">
        <v>46</v>
      </c>
    </row>
    <row r="42" spans="6:8" ht="15.75" thickBot="1" x14ac:dyDescent="0.3">
      <c r="F42" t="s">
        <v>102</v>
      </c>
      <c r="G42" s="11" t="s">
        <v>60</v>
      </c>
      <c r="H42" s="12" t="s">
        <v>55</v>
      </c>
    </row>
    <row r="43" spans="6:8" ht="15.75" thickBot="1" x14ac:dyDescent="0.3">
      <c r="F43" t="s">
        <v>109</v>
      </c>
      <c r="G43" s="13" t="s">
        <v>69</v>
      </c>
      <c r="H43" s="14" t="s">
        <v>55</v>
      </c>
    </row>
    <row r="44" spans="6:8" ht="15.75" thickBot="1" x14ac:dyDescent="0.3">
      <c r="F44" t="s">
        <v>106</v>
      </c>
      <c r="G44" s="11" t="s">
        <v>65</v>
      </c>
      <c r="H44" s="12" t="s">
        <v>55</v>
      </c>
    </row>
    <row r="45" spans="6:8" ht="15.75" thickBot="1" x14ac:dyDescent="0.3">
      <c r="F45" t="s">
        <v>138</v>
      </c>
      <c r="G45" s="89" t="s">
        <v>179</v>
      </c>
      <c r="H45" s="91"/>
    </row>
    <row r="46" spans="6:8" ht="15.75" thickBot="1" x14ac:dyDescent="0.3">
      <c r="F46" t="s">
        <v>107</v>
      </c>
      <c r="G46" s="11" t="s">
        <v>66</v>
      </c>
      <c r="H46" s="12" t="s">
        <v>55</v>
      </c>
    </row>
    <row r="47" spans="6:8" ht="15.75" thickBot="1" x14ac:dyDescent="0.3">
      <c r="F47" t="s">
        <v>115</v>
      </c>
      <c r="G47" s="13" t="s">
        <v>77</v>
      </c>
      <c r="H47" s="14" t="s">
        <v>55</v>
      </c>
    </row>
    <row r="48" spans="6:8" x14ac:dyDescent="0.25">
      <c r="F48" t="s">
        <v>83</v>
      </c>
      <c r="G48" s="90" t="s">
        <v>35</v>
      </c>
      <c r="H48" s="92" t="s">
        <v>33</v>
      </c>
    </row>
    <row r="49" spans="6:7" x14ac:dyDescent="0.25">
      <c r="F49" t="s">
        <v>131</v>
      </c>
      <c r="G49" s="90" t="s">
        <v>177</v>
      </c>
    </row>
    <row r="50" spans="6:7" x14ac:dyDescent="0.25">
      <c r="F50" t="s">
        <v>125</v>
      </c>
      <c r="G50" s="90" t="s">
        <v>178</v>
      </c>
    </row>
    <row r="51" spans="6:7" x14ac:dyDescent="0.25">
      <c r="F51" t="s">
        <v>195</v>
      </c>
      <c r="G51" s="90" t="s">
        <v>193</v>
      </c>
    </row>
    <row r="52" spans="6:7" x14ac:dyDescent="0.25">
      <c r="F52" t="s">
        <v>196</v>
      </c>
      <c r="G52" s="90" t="s">
        <v>194</v>
      </c>
    </row>
    <row r="53" spans="6:7" x14ac:dyDescent="0.25">
      <c r="F53" t="s">
        <v>197</v>
      </c>
      <c r="G53" s="90" t="s">
        <v>198</v>
      </c>
    </row>
    <row r="54" spans="6:7" x14ac:dyDescent="0.25">
      <c r="F54" t="s">
        <v>134</v>
      </c>
      <c r="G54" s="90" t="s">
        <v>199</v>
      </c>
    </row>
    <row r="55" spans="6:7" x14ac:dyDescent="0.25">
      <c r="F55" t="s">
        <v>133</v>
      </c>
      <c r="G55" s="90" t="s">
        <v>200</v>
      </c>
    </row>
    <row r="56" spans="6:7" x14ac:dyDescent="0.25">
      <c r="F56" t="s">
        <v>204</v>
      </c>
      <c r="G56" s="90" t="s">
        <v>205</v>
      </c>
    </row>
    <row r="57" spans="6:7" x14ac:dyDescent="0.25">
      <c r="F57" t="s">
        <v>206</v>
      </c>
      <c r="G57" s="90" t="s">
        <v>207</v>
      </c>
    </row>
    <row r="58" spans="6:7" x14ac:dyDescent="0.25">
      <c r="F58" t="s">
        <v>208</v>
      </c>
      <c r="G58" s="90" t="s">
        <v>209</v>
      </c>
    </row>
    <row r="59" spans="6:7" x14ac:dyDescent="0.25">
      <c r="F59" t="s">
        <v>210</v>
      </c>
      <c r="G59" s="90" t="s">
        <v>213</v>
      </c>
    </row>
    <row r="60" spans="6:7" x14ac:dyDescent="0.25">
      <c r="F60" t="s">
        <v>211</v>
      </c>
      <c r="G60" s="90" t="s">
        <v>218</v>
      </c>
    </row>
    <row r="61" spans="6:7" x14ac:dyDescent="0.25">
      <c r="F61" t="s">
        <v>212</v>
      </c>
      <c r="G61" s="90" t="s">
        <v>217</v>
      </c>
    </row>
    <row r="62" spans="6:7" x14ac:dyDescent="0.25">
      <c r="F62" t="s">
        <v>214</v>
      </c>
      <c r="G62" s="90" t="s">
        <v>216</v>
      </c>
    </row>
    <row r="63" spans="6:7" x14ac:dyDescent="0.25">
      <c r="F63" t="s">
        <v>215</v>
      </c>
      <c r="G63" s="90" t="s">
        <v>219</v>
      </c>
    </row>
    <row r="64" spans="6:7" x14ac:dyDescent="0.25">
      <c r="F64" t="s">
        <v>220</v>
      </c>
      <c r="G64" s="90" t="s">
        <v>221</v>
      </c>
    </row>
    <row r="65" spans="6:7" x14ac:dyDescent="0.25">
      <c r="F65" t="s">
        <v>222</v>
      </c>
      <c r="G65" s="90" t="s">
        <v>223</v>
      </c>
    </row>
    <row r="66" spans="6:7" x14ac:dyDescent="0.25">
      <c r="F66" t="s">
        <v>224</v>
      </c>
      <c r="G66" s="90" t="s">
        <v>225</v>
      </c>
    </row>
    <row r="67" spans="6:7" x14ac:dyDescent="0.25">
      <c r="F67" t="s">
        <v>226</v>
      </c>
      <c r="G67" s="90" t="s">
        <v>227</v>
      </c>
    </row>
    <row r="68" spans="6:7" x14ac:dyDescent="0.25">
      <c r="F68" t="s">
        <v>228</v>
      </c>
      <c r="G68" s="90" t="s">
        <v>229</v>
      </c>
    </row>
    <row r="69" spans="6:7" x14ac:dyDescent="0.25">
      <c r="F69" t="s">
        <v>230</v>
      </c>
      <c r="G69" s="90" t="s">
        <v>231</v>
      </c>
    </row>
    <row r="70" spans="6:7" x14ac:dyDescent="0.25">
      <c r="F70" t="s">
        <v>232</v>
      </c>
      <c r="G70" s="90" t="s">
        <v>233</v>
      </c>
    </row>
    <row r="71" spans="6:7" x14ac:dyDescent="0.25">
      <c r="F71" t="s">
        <v>148</v>
      </c>
      <c r="G71" s="90" t="s">
        <v>234</v>
      </c>
    </row>
    <row r="72" spans="6:7" x14ac:dyDescent="0.25">
      <c r="F72" t="s">
        <v>237</v>
      </c>
      <c r="G72" s="90" t="s">
        <v>236</v>
      </c>
    </row>
  </sheetData>
  <sortState ref="F5:H48">
    <sortCondition ref="F4"/>
  </sortState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AA23"/>
  <sheetViews>
    <sheetView workbookViewId="0">
      <selection activeCell="M15" sqref="M15"/>
    </sheetView>
  </sheetViews>
  <sheetFormatPr baseColWidth="10" defaultRowHeight="15" x14ac:dyDescent="0.25"/>
  <cols>
    <col min="5" max="5" width="11.28515625" bestFit="1" customWidth="1"/>
    <col min="6" max="6" width="3" bestFit="1" customWidth="1"/>
    <col min="7" max="7" width="7.28515625" bestFit="1" customWidth="1"/>
    <col min="8" max="8" width="13" bestFit="1" customWidth="1"/>
    <col min="10" max="10" width="3" bestFit="1" customWidth="1"/>
    <col min="11" max="11" width="7.28515625" bestFit="1" customWidth="1"/>
    <col min="14" max="14" width="3" bestFit="1" customWidth="1"/>
    <col min="15" max="15" width="5.28515625" bestFit="1" customWidth="1"/>
    <col min="16" max="16" width="13.7109375" bestFit="1" customWidth="1"/>
    <col min="18" max="18" width="3" bestFit="1" customWidth="1"/>
    <col min="19" max="19" width="6.85546875" bestFit="1" customWidth="1"/>
    <col min="22" max="22" width="3" bestFit="1" customWidth="1"/>
    <col min="23" max="23" width="6.85546875" bestFit="1" customWidth="1"/>
    <col min="26" max="26" width="3" bestFit="1" customWidth="1"/>
    <col min="27" max="27" width="5.28515625" bestFit="1" customWidth="1"/>
  </cols>
  <sheetData>
    <row r="3" spans="3:27" x14ac:dyDescent="0.25">
      <c r="C3" s="303" t="s">
        <v>176</v>
      </c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</row>
    <row r="4" spans="3:27" x14ac:dyDescent="0.25"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</row>
    <row r="6" spans="3:27" ht="15.75" thickBot="1" x14ac:dyDescent="0.3"/>
    <row r="7" spans="3:27" ht="21" x14ac:dyDescent="0.25">
      <c r="D7" s="294" t="s">
        <v>16</v>
      </c>
      <c r="E7" s="295"/>
      <c r="F7" s="295"/>
      <c r="G7" s="296"/>
      <c r="H7" s="218" t="s">
        <v>17</v>
      </c>
      <c r="I7" s="218"/>
      <c r="J7" s="218"/>
      <c r="K7" s="219"/>
      <c r="L7" s="217" t="s">
        <v>18</v>
      </c>
      <c r="M7" s="218"/>
      <c r="N7" s="218"/>
      <c r="O7" s="219"/>
      <c r="P7" s="217" t="s">
        <v>19</v>
      </c>
      <c r="Q7" s="218"/>
      <c r="R7" s="218"/>
      <c r="S7" s="219"/>
      <c r="T7" s="217" t="s">
        <v>20</v>
      </c>
      <c r="U7" s="218"/>
      <c r="V7" s="218"/>
      <c r="W7" s="219"/>
      <c r="X7" s="217" t="s">
        <v>21</v>
      </c>
      <c r="Y7" s="218"/>
      <c r="Z7" s="218"/>
      <c r="AA7" s="219"/>
    </row>
    <row r="8" spans="3:27" ht="15.75" thickBot="1" x14ac:dyDescent="0.3">
      <c r="D8" s="63" t="s">
        <v>10</v>
      </c>
      <c r="E8" s="87" t="s">
        <v>147</v>
      </c>
      <c r="F8" s="64" t="s">
        <v>31</v>
      </c>
      <c r="G8" s="65" t="s">
        <v>11</v>
      </c>
      <c r="H8" s="54" t="s">
        <v>10</v>
      </c>
      <c r="I8" s="88" t="s">
        <v>147</v>
      </c>
      <c r="J8" s="55" t="s">
        <v>31</v>
      </c>
      <c r="K8" s="56" t="s">
        <v>11</v>
      </c>
      <c r="L8" s="54" t="s">
        <v>10</v>
      </c>
      <c r="M8" s="88" t="s">
        <v>147</v>
      </c>
      <c r="N8" s="55" t="s">
        <v>31</v>
      </c>
      <c r="O8" s="56" t="s">
        <v>11</v>
      </c>
      <c r="P8" s="54" t="s">
        <v>10</v>
      </c>
      <c r="Q8" s="88" t="s">
        <v>147</v>
      </c>
      <c r="R8" s="55" t="s">
        <v>31</v>
      </c>
      <c r="S8" s="56" t="s">
        <v>11</v>
      </c>
      <c r="T8" s="54" t="s">
        <v>10</v>
      </c>
      <c r="U8" s="88" t="s">
        <v>147</v>
      </c>
      <c r="V8" s="55" t="s">
        <v>31</v>
      </c>
      <c r="W8" s="56" t="s">
        <v>11</v>
      </c>
      <c r="X8" s="54" t="s">
        <v>10</v>
      </c>
      <c r="Y8" s="88" t="s">
        <v>147</v>
      </c>
      <c r="Z8" s="55" t="s">
        <v>31</v>
      </c>
      <c r="AA8" s="56" t="s">
        <v>11</v>
      </c>
    </row>
    <row r="9" spans="3:27" ht="75" x14ac:dyDescent="0.25">
      <c r="C9" s="304" t="s">
        <v>8</v>
      </c>
      <c r="D9" s="83" t="s">
        <v>101</v>
      </c>
      <c r="E9" s="66" t="s">
        <v>135</v>
      </c>
      <c r="F9" s="58"/>
      <c r="G9" s="59" t="s">
        <v>156</v>
      </c>
      <c r="H9" s="83" t="s">
        <v>137</v>
      </c>
      <c r="I9" s="66" t="s">
        <v>136</v>
      </c>
      <c r="J9" s="58"/>
      <c r="K9" s="59" t="s">
        <v>156</v>
      </c>
      <c r="L9" s="83"/>
      <c r="M9" s="66"/>
      <c r="N9" s="58"/>
      <c r="O9" s="59"/>
      <c r="P9" s="83"/>
      <c r="Q9" s="66"/>
      <c r="R9" s="58"/>
      <c r="S9" s="59"/>
      <c r="T9" s="83"/>
      <c r="U9" s="66"/>
      <c r="V9" s="58"/>
      <c r="W9" s="59"/>
      <c r="X9" s="83"/>
      <c r="Y9" s="66"/>
      <c r="Z9" s="58"/>
      <c r="AA9" s="59"/>
    </row>
    <row r="10" spans="3:27" x14ac:dyDescent="0.25">
      <c r="C10" s="305"/>
      <c r="D10" s="84"/>
      <c r="E10" s="67"/>
      <c r="F10" s="6"/>
      <c r="G10" s="8"/>
      <c r="H10" s="84"/>
      <c r="I10" s="67"/>
      <c r="J10" s="6"/>
      <c r="K10" s="8"/>
      <c r="L10" s="84"/>
      <c r="M10" s="67"/>
      <c r="N10" s="6"/>
      <c r="O10" s="8"/>
      <c r="P10" s="84"/>
      <c r="Q10" s="67"/>
      <c r="R10" s="6"/>
      <c r="S10" s="8"/>
      <c r="T10" s="84"/>
      <c r="U10" s="67"/>
      <c r="V10" s="6"/>
      <c r="W10" s="8"/>
      <c r="X10" s="84"/>
      <c r="Y10" s="67"/>
      <c r="Z10" s="6"/>
      <c r="AA10" s="8"/>
    </row>
    <row r="11" spans="3:27" ht="15.75" thickBot="1" x14ac:dyDescent="0.3">
      <c r="C11" s="305"/>
      <c r="D11" s="60"/>
      <c r="E11" s="68"/>
      <c r="F11" s="61"/>
      <c r="G11" s="62"/>
      <c r="H11" s="60"/>
      <c r="I11" s="68"/>
      <c r="J11" s="61"/>
      <c r="K11" s="62"/>
      <c r="L11" s="60"/>
      <c r="M11" s="68"/>
      <c r="N11" s="61"/>
      <c r="O11" s="62"/>
      <c r="P11" s="60"/>
      <c r="Q11" s="68"/>
      <c r="R11" s="61"/>
      <c r="S11" s="62"/>
      <c r="T11" s="60"/>
      <c r="U11" s="68"/>
      <c r="V11" s="61"/>
      <c r="W11" s="62"/>
      <c r="X11" s="60"/>
      <c r="Y11" s="68"/>
      <c r="Z11" s="61"/>
      <c r="AA11" s="62"/>
    </row>
    <row r="12" spans="3:27" ht="45" x14ac:dyDescent="0.25">
      <c r="C12" s="306" t="s">
        <v>12</v>
      </c>
      <c r="D12" s="83" t="s">
        <v>85</v>
      </c>
      <c r="E12" s="66" t="s">
        <v>141</v>
      </c>
      <c r="F12" s="58"/>
      <c r="G12" s="59" t="s">
        <v>156</v>
      </c>
      <c r="H12" s="83"/>
      <c r="I12" s="66"/>
      <c r="J12" s="58"/>
      <c r="K12" s="59"/>
      <c r="L12" s="83"/>
      <c r="M12" s="66"/>
      <c r="N12" s="58"/>
      <c r="O12" s="59"/>
      <c r="P12" s="83"/>
      <c r="Q12" s="66"/>
      <c r="R12" s="58"/>
      <c r="S12" s="59"/>
      <c r="T12" s="83"/>
      <c r="U12" s="66" t="s">
        <v>142</v>
      </c>
      <c r="V12" s="58"/>
      <c r="W12" s="59" t="s">
        <v>156</v>
      </c>
      <c r="X12" s="83"/>
      <c r="Y12" s="66"/>
      <c r="Z12" s="58"/>
      <c r="AA12" s="59"/>
    </row>
    <row r="13" spans="3:27" x14ac:dyDescent="0.25">
      <c r="C13" s="307"/>
      <c r="D13" s="84"/>
      <c r="E13" s="67"/>
      <c r="F13" s="6"/>
      <c r="G13" s="8"/>
      <c r="H13" s="84"/>
      <c r="I13" s="67"/>
      <c r="J13" s="6"/>
      <c r="K13" s="8"/>
      <c r="L13" s="84"/>
      <c r="M13" s="67"/>
      <c r="N13" s="6"/>
      <c r="O13" s="8"/>
      <c r="P13" s="84"/>
      <c r="Q13" s="67"/>
      <c r="R13" s="6"/>
      <c r="S13" s="8"/>
      <c r="T13" s="84"/>
      <c r="U13" s="67"/>
      <c r="V13" s="6"/>
      <c r="W13" s="8"/>
      <c r="X13" s="84"/>
      <c r="Y13" s="67"/>
      <c r="Z13" s="6"/>
      <c r="AA13" s="8"/>
    </row>
    <row r="14" spans="3:27" ht="15.75" thickBot="1" x14ac:dyDescent="0.3">
      <c r="C14" s="307"/>
      <c r="D14" s="60"/>
      <c r="E14" s="68"/>
      <c r="F14" s="61"/>
      <c r="G14" s="62"/>
      <c r="H14" s="60"/>
      <c r="I14" s="68"/>
      <c r="J14" s="61"/>
      <c r="K14" s="62"/>
      <c r="L14" s="60"/>
      <c r="M14" s="68"/>
      <c r="N14" s="61"/>
      <c r="O14" s="62"/>
      <c r="P14" s="60"/>
      <c r="Q14" s="68"/>
      <c r="R14" s="61"/>
      <c r="S14" s="62"/>
      <c r="T14" s="60"/>
      <c r="U14" s="68"/>
      <c r="V14" s="61"/>
      <c r="W14" s="62"/>
      <c r="X14" s="60"/>
      <c r="Y14" s="68"/>
      <c r="Z14" s="61"/>
      <c r="AA14" s="62"/>
    </row>
    <row r="15" spans="3:27" ht="60" x14ac:dyDescent="0.25">
      <c r="C15" s="306" t="s">
        <v>13</v>
      </c>
      <c r="D15" s="83" t="s">
        <v>96</v>
      </c>
      <c r="E15" s="66" t="s">
        <v>139</v>
      </c>
      <c r="F15" s="58"/>
      <c r="G15" s="59" t="s">
        <v>156</v>
      </c>
      <c r="H15" s="83"/>
      <c r="I15" s="66"/>
      <c r="J15" s="58"/>
      <c r="K15" s="59"/>
      <c r="L15" s="83"/>
      <c r="M15" s="66"/>
      <c r="N15" s="58"/>
      <c r="O15" s="59"/>
      <c r="P15" s="83" t="s">
        <v>86</v>
      </c>
      <c r="Q15" s="66" t="s">
        <v>122</v>
      </c>
      <c r="R15" s="58"/>
      <c r="S15" s="59" t="s">
        <v>156</v>
      </c>
      <c r="T15" s="83"/>
      <c r="U15" s="66"/>
      <c r="V15" s="58"/>
      <c r="W15" s="59"/>
      <c r="X15" s="83"/>
      <c r="Y15" s="66"/>
      <c r="Z15" s="58"/>
      <c r="AA15" s="59"/>
    </row>
    <row r="16" spans="3:27" x14ac:dyDescent="0.25">
      <c r="C16" s="307"/>
      <c r="D16" s="84"/>
      <c r="E16" s="67"/>
      <c r="F16" s="6"/>
      <c r="G16" s="8"/>
      <c r="H16" s="84"/>
      <c r="I16" s="67"/>
      <c r="J16" s="6"/>
      <c r="K16" s="8"/>
      <c r="L16" s="84"/>
      <c r="M16" s="67"/>
      <c r="N16" s="6"/>
      <c r="O16" s="8"/>
      <c r="P16" s="84"/>
      <c r="Q16" s="67"/>
      <c r="R16" s="6"/>
      <c r="S16" s="8"/>
      <c r="T16" s="84"/>
      <c r="U16" s="67"/>
      <c r="V16" s="6"/>
      <c r="W16" s="8"/>
      <c r="X16" s="84"/>
      <c r="Y16" s="67"/>
      <c r="Z16" s="6"/>
      <c r="AA16" s="8"/>
    </row>
    <row r="17" spans="3:27" ht="15.75" thickBot="1" x14ac:dyDescent="0.3">
      <c r="C17" s="307"/>
      <c r="D17" s="60"/>
      <c r="E17" s="68"/>
      <c r="F17" s="61"/>
      <c r="G17" s="62"/>
      <c r="H17" s="60"/>
      <c r="I17" s="68"/>
      <c r="J17" s="61"/>
      <c r="K17" s="62"/>
      <c r="L17" s="60"/>
      <c r="M17" s="68"/>
      <c r="N17" s="61"/>
      <c r="O17" s="62"/>
      <c r="P17" s="60"/>
      <c r="Q17" s="68"/>
      <c r="R17" s="61"/>
      <c r="S17" s="62"/>
      <c r="T17" s="60"/>
      <c r="U17" s="68"/>
      <c r="V17" s="61"/>
      <c r="W17" s="62"/>
      <c r="X17" s="60"/>
      <c r="Y17" s="68"/>
      <c r="Z17" s="61"/>
      <c r="AA17" s="62"/>
    </row>
    <row r="18" spans="3:27" ht="45" x14ac:dyDescent="0.25">
      <c r="C18" s="306" t="s">
        <v>14</v>
      </c>
      <c r="D18" s="83" t="s">
        <v>84</v>
      </c>
      <c r="E18" s="66" t="s">
        <v>121</v>
      </c>
      <c r="F18" s="58"/>
      <c r="G18" s="59" t="s">
        <v>175</v>
      </c>
      <c r="H18" s="83" t="s">
        <v>84</v>
      </c>
      <c r="I18" s="66" t="s">
        <v>120</v>
      </c>
      <c r="J18" s="58"/>
      <c r="K18" s="59" t="s">
        <v>175</v>
      </c>
      <c r="L18" s="83"/>
      <c r="M18" s="66"/>
      <c r="N18" s="58"/>
      <c r="O18" s="59"/>
      <c r="P18" s="83"/>
      <c r="Q18" s="66"/>
      <c r="R18" s="58"/>
      <c r="S18" s="59"/>
      <c r="T18" s="83"/>
      <c r="U18" s="66"/>
      <c r="V18" s="58"/>
      <c r="W18" s="59"/>
      <c r="X18" s="83"/>
      <c r="Y18" s="66"/>
      <c r="Z18" s="58"/>
      <c r="AA18" s="59"/>
    </row>
    <row r="19" spans="3:27" x14ac:dyDescent="0.25">
      <c r="C19" s="307"/>
      <c r="D19" s="84"/>
      <c r="E19" s="67"/>
      <c r="F19" s="6"/>
      <c r="G19" s="8"/>
      <c r="H19" s="84"/>
      <c r="I19" s="67"/>
      <c r="J19" s="6"/>
      <c r="K19" s="8"/>
      <c r="L19" s="84"/>
      <c r="M19" s="67"/>
      <c r="N19" s="6"/>
      <c r="O19" s="8"/>
      <c r="P19" s="84"/>
      <c r="Q19" s="67"/>
      <c r="R19" s="6"/>
      <c r="S19" s="8"/>
      <c r="T19" s="84"/>
      <c r="U19" s="67"/>
      <c r="V19" s="6"/>
      <c r="W19" s="8"/>
      <c r="X19" s="84"/>
      <c r="Y19" s="67"/>
      <c r="Z19" s="6"/>
      <c r="AA19" s="8"/>
    </row>
    <row r="20" spans="3:27" ht="15.75" thickBot="1" x14ac:dyDescent="0.3">
      <c r="C20" s="308"/>
      <c r="D20" s="60"/>
      <c r="E20" s="68"/>
      <c r="F20" s="61"/>
      <c r="G20" s="62"/>
      <c r="H20" s="60"/>
      <c r="I20" s="68"/>
      <c r="J20" s="61"/>
      <c r="K20" s="62"/>
      <c r="L20" s="60"/>
      <c r="M20" s="68"/>
      <c r="N20" s="61"/>
      <c r="O20" s="62"/>
      <c r="P20" s="60"/>
      <c r="Q20" s="68"/>
      <c r="R20" s="61"/>
      <c r="S20" s="62"/>
      <c r="T20" s="60"/>
      <c r="U20" s="68"/>
      <c r="V20" s="61"/>
      <c r="W20" s="62"/>
      <c r="X20" s="60"/>
      <c r="Y20" s="68"/>
      <c r="Z20" s="61"/>
      <c r="AA20" s="62"/>
    </row>
    <row r="21" spans="3:27" ht="75" x14ac:dyDescent="0.25">
      <c r="C21" s="306" t="s">
        <v>15</v>
      </c>
      <c r="D21" s="83"/>
      <c r="E21" s="66"/>
      <c r="F21" s="58"/>
      <c r="G21" s="59"/>
      <c r="H21" s="83"/>
      <c r="I21" s="66" t="s">
        <v>164</v>
      </c>
      <c r="J21" s="58"/>
      <c r="K21" s="59" t="s">
        <v>156</v>
      </c>
      <c r="L21" s="83"/>
      <c r="M21" s="66"/>
      <c r="N21" s="58"/>
      <c r="O21" s="59"/>
      <c r="P21" s="83"/>
      <c r="Q21" s="66"/>
      <c r="R21" s="58"/>
      <c r="S21" s="59"/>
      <c r="T21" s="83"/>
      <c r="U21" s="66"/>
      <c r="V21" s="58"/>
      <c r="W21" s="59"/>
      <c r="X21" s="83"/>
      <c r="Y21" s="66"/>
      <c r="Z21" s="58"/>
      <c r="AA21" s="59"/>
    </row>
    <row r="22" spans="3:27" x14ac:dyDescent="0.25">
      <c r="C22" s="307"/>
      <c r="D22" s="84"/>
      <c r="E22" s="67"/>
      <c r="F22" s="6"/>
      <c r="G22" s="8"/>
      <c r="H22" s="84"/>
      <c r="I22" s="67"/>
      <c r="J22" s="6"/>
      <c r="K22" s="8"/>
      <c r="L22" s="84"/>
      <c r="M22" s="67"/>
      <c r="N22" s="6"/>
      <c r="O22" s="8"/>
      <c r="P22" s="84"/>
      <c r="Q22" s="67"/>
      <c r="R22" s="6"/>
      <c r="S22" s="8"/>
      <c r="T22" s="84"/>
      <c r="U22" s="67"/>
      <c r="V22" s="6"/>
      <c r="W22" s="8"/>
      <c r="X22" s="84"/>
      <c r="Y22" s="67"/>
      <c r="Z22" s="6"/>
      <c r="AA22" s="8"/>
    </row>
    <row r="23" spans="3:27" ht="15.75" thickBot="1" x14ac:dyDescent="0.3">
      <c r="C23" s="308"/>
      <c r="D23" s="60"/>
      <c r="E23" s="68"/>
      <c r="F23" s="61"/>
      <c r="G23" s="62"/>
      <c r="H23" s="60"/>
      <c r="I23" s="68"/>
      <c r="J23" s="61"/>
      <c r="K23" s="62"/>
      <c r="L23" s="60"/>
      <c r="M23" s="68"/>
      <c r="N23" s="61"/>
      <c r="O23" s="62"/>
      <c r="P23" s="60"/>
      <c r="Q23" s="68"/>
      <c r="R23" s="61"/>
      <c r="S23" s="62"/>
      <c r="T23" s="60"/>
      <c r="U23" s="68"/>
      <c r="V23" s="61"/>
      <c r="W23" s="62"/>
      <c r="X23" s="60"/>
      <c r="Y23" s="68"/>
      <c r="Z23" s="61"/>
      <c r="AA23" s="62"/>
    </row>
  </sheetData>
  <mergeCells count="12">
    <mergeCell ref="C9:C11"/>
    <mergeCell ref="C12:C14"/>
    <mergeCell ref="C15:C17"/>
    <mergeCell ref="C18:C20"/>
    <mergeCell ref="C21:C23"/>
    <mergeCell ref="C3:AA4"/>
    <mergeCell ref="D7:G7"/>
    <mergeCell ref="H7:K7"/>
    <mergeCell ref="L7:O7"/>
    <mergeCell ref="P7:S7"/>
    <mergeCell ref="T7:W7"/>
    <mergeCell ref="X7:AA7"/>
  </mergeCells>
  <conditionalFormatting sqref="D9:AA23">
    <cfRule type="cellIs" dxfId="1" priority="1" operator="equal">
      <formula>0</formula>
    </cfRule>
  </conditionalFormatting>
  <pageMargins left="0" right="0" top="0" bottom="0" header="0.31496062992125984" footer="0.31496062992125984"/>
  <pageSetup paperSize="9" scale="61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52"/>
  <sheetViews>
    <sheetView topLeftCell="C1" workbookViewId="0">
      <selection activeCell="H6" sqref="H6"/>
    </sheetView>
  </sheetViews>
  <sheetFormatPr baseColWidth="10" defaultRowHeight="15" x14ac:dyDescent="0.25"/>
  <cols>
    <col min="3" max="3" width="13.7109375" bestFit="1" customWidth="1"/>
    <col min="5" max="5" width="14.7109375" customWidth="1"/>
    <col min="6" max="6" width="11.7109375" bestFit="1" customWidth="1"/>
    <col min="7" max="7" width="14.7109375" customWidth="1"/>
    <col min="9" max="9" width="14.7109375" customWidth="1"/>
    <col min="11" max="11" width="14.7109375" customWidth="1"/>
    <col min="13" max="13" width="14.7109375" customWidth="1"/>
    <col min="14" max="14" width="16.7109375" bestFit="1" customWidth="1"/>
    <col min="15" max="15" width="14.7109375" customWidth="1"/>
  </cols>
  <sheetData>
    <row r="3" spans="3:15" ht="33.75" x14ac:dyDescent="0.25">
      <c r="C3" s="263" t="s">
        <v>172</v>
      </c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</row>
    <row r="4" spans="3:15" ht="31.5" x14ac:dyDescent="0.25">
      <c r="C4" s="264" t="s">
        <v>169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</row>
    <row r="5" spans="3:15" ht="33.75" x14ac:dyDescent="0.25">
      <c r="C5" s="136"/>
      <c r="D5" s="265" t="s">
        <v>173</v>
      </c>
      <c r="E5" s="265"/>
      <c r="F5" s="265"/>
      <c r="G5" s="138"/>
      <c r="H5" s="136"/>
      <c r="I5" s="138"/>
      <c r="J5" s="136"/>
      <c r="K5" s="138"/>
      <c r="L5" s="136"/>
      <c r="M5" s="263"/>
      <c r="N5" s="263"/>
      <c r="O5" s="138"/>
    </row>
    <row r="6" spans="3:15" ht="33.75" x14ac:dyDescent="0.25">
      <c r="C6" s="1"/>
      <c r="D6" s="139"/>
      <c r="E6" s="311" t="s">
        <v>202</v>
      </c>
      <c r="F6" s="311"/>
      <c r="G6" s="140" t="s">
        <v>238</v>
      </c>
      <c r="H6" s="1"/>
      <c r="I6" s="86"/>
      <c r="J6" s="1"/>
      <c r="K6" s="86"/>
      <c r="L6" s="1"/>
      <c r="M6" s="137">
        <v>3</v>
      </c>
      <c r="N6" s="267" t="s">
        <v>181</v>
      </c>
      <c r="O6" s="267"/>
    </row>
    <row r="7" spans="3:15" ht="15.75" thickBot="1" x14ac:dyDescent="0.3">
      <c r="E7" s="57"/>
      <c r="G7" s="57"/>
      <c r="I7" s="57"/>
      <c r="K7" s="57"/>
      <c r="M7" s="57"/>
      <c r="O7" s="57"/>
    </row>
    <row r="8" spans="3:15" ht="23.25" x14ac:dyDescent="0.25">
      <c r="D8" s="312" t="s">
        <v>16</v>
      </c>
      <c r="E8" s="313"/>
      <c r="F8" s="314" t="s">
        <v>17</v>
      </c>
      <c r="G8" s="310"/>
      <c r="H8" s="309" t="s">
        <v>18</v>
      </c>
      <c r="I8" s="310"/>
      <c r="J8" s="309" t="s">
        <v>19</v>
      </c>
      <c r="K8" s="310"/>
      <c r="L8" s="309" t="s">
        <v>20</v>
      </c>
      <c r="M8" s="310"/>
      <c r="N8" s="309" t="s">
        <v>21</v>
      </c>
      <c r="O8" s="310"/>
    </row>
    <row r="9" spans="3:15" ht="16.5" thickBot="1" x14ac:dyDescent="0.3">
      <c r="D9" s="141" t="s">
        <v>10</v>
      </c>
      <c r="E9" s="142" t="s">
        <v>147</v>
      </c>
      <c r="F9" s="141" t="s">
        <v>10</v>
      </c>
      <c r="G9" s="142" t="s">
        <v>147</v>
      </c>
      <c r="H9" s="141" t="s">
        <v>10</v>
      </c>
      <c r="I9" s="142" t="s">
        <v>147</v>
      </c>
      <c r="J9" s="141" t="s">
        <v>10</v>
      </c>
      <c r="K9" s="142" t="s">
        <v>147</v>
      </c>
      <c r="L9" s="141" t="s">
        <v>10</v>
      </c>
      <c r="M9" s="142" t="s">
        <v>147</v>
      </c>
      <c r="N9" s="141" t="s">
        <v>10</v>
      </c>
      <c r="O9" s="142" t="s">
        <v>147</v>
      </c>
    </row>
    <row r="10" spans="3:15" ht="15.75" x14ac:dyDescent="0.25">
      <c r="C10" s="217" t="s">
        <v>8</v>
      </c>
      <c r="D10" s="143"/>
      <c r="E10" s="144"/>
      <c r="F10" s="143"/>
      <c r="G10" s="144"/>
      <c r="H10" s="143"/>
      <c r="I10" s="144"/>
      <c r="J10" s="143"/>
      <c r="K10" s="144"/>
      <c r="L10" s="143"/>
      <c r="M10" s="144"/>
      <c r="N10" s="143"/>
      <c r="O10" s="144"/>
    </row>
    <row r="11" spans="3:15" ht="31.5" x14ac:dyDescent="0.25">
      <c r="C11" s="231"/>
      <c r="D11" s="145" t="str">
        <f>IFERROR(VLOOKUP($E$6,Dim_S1,2,FALSE),"")</f>
        <v/>
      </c>
      <c r="E11" s="146" t="str">
        <f>IFERROR(VLOOKUP($E$6,Dim_S1,3,FALSE),"")</f>
        <v/>
      </c>
      <c r="F11" s="145" t="str">
        <f>IFERROR(VLOOKUP($E$6,Dim_S2,2,FALSE),"")</f>
        <v/>
      </c>
      <c r="G11" s="146" t="str">
        <f>IFERROR(VLOOKUP($E$6,Dim_S2,3,FALSE),"")</f>
        <v/>
      </c>
      <c r="H11" s="145" t="str">
        <f>IFERROR(VLOOKUP($E$6,Dim_S3,2,FALSE),"")</f>
        <v/>
      </c>
      <c r="I11" s="146" t="str">
        <f>IFERROR(VLOOKUP($E$6,Dim_S3,3,FALSE),"")</f>
        <v/>
      </c>
      <c r="J11" s="145" t="str">
        <f>IFERROR(VLOOKUP($E$6,Dim_S4,2,FALSE),"")</f>
        <v>K.Ouanes</v>
      </c>
      <c r="K11" s="146" t="str">
        <f>IFERROR(VLOOKUP($E$6,Dim_S4,3,FALSE),"")</f>
        <v>Informatique (CRS)</v>
      </c>
      <c r="L11" s="145" t="str">
        <f>IFERROR(VLOOKUP($E$6,Dim_S5,2,FALSE),"")</f>
        <v/>
      </c>
      <c r="M11" s="146" t="str">
        <f>IFERROR(VLOOKUP($E$6,Dim_S5,3,FALSE),"")</f>
        <v/>
      </c>
      <c r="N11" s="145" t="str">
        <f>IFERROR(VLOOKUP($E$6,Dim_S6,2,FALSE),"")</f>
        <v/>
      </c>
      <c r="O11" s="146" t="str">
        <f>IFERROR(VLOOKUP($E$6,Dim_S6,3,FALSE),"")</f>
        <v/>
      </c>
    </row>
    <row r="12" spans="3:15" ht="16.5" thickBot="1" x14ac:dyDescent="0.3">
      <c r="C12" s="231"/>
      <c r="D12" s="147"/>
      <c r="E12" s="148"/>
      <c r="F12" s="147"/>
      <c r="G12" s="148"/>
      <c r="H12" s="147"/>
      <c r="I12" s="148"/>
      <c r="J12" s="147"/>
      <c r="K12" s="148"/>
      <c r="L12" s="147"/>
      <c r="M12" s="148"/>
      <c r="N12" s="147"/>
      <c r="O12" s="148"/>
    </row>
    <row r="13" spans="3:15" ht="15.75" x14ac:dyDescent="0.25">
      <c r="C13" s="315" t="s">
        <v>12</v>
      </c>
      <c r="D13" s="149"/>
      <c r="E13" s="150"/>
      <c r="F13" s="149"/>
      <c r="G13" s="150"/>
      <c r="H13" s="149"/>
      <c r="I13" s="150"/>
      <c r="J13" s="149"/>
      <c r="K13" s="150"/>
      <c r="L13" s="149"/>
      <c r="M13" s="150"/>
      <c r="N13" s="149"/>
      <c r="O13" s="150"/>
    </row>
    <row r="14" spans="3:15" ht="31.5" x14ac:dyDescent="0.25">
      <c r="C14" s="316"/>
      <c r="D14" s="151" t="str">
        <f>IFERROR(VLOOKUP($E$6,Lun_S1,2,FALSE),"")</f>
        <v/>
      </c>
      <c r="E14" s="152" t="str">
        <f>IFERROR(VLOOKUP($E$6,Lun_S1,3,FALSE),"")</f>
        <v/>
      </c>
      <c r="F14" s="151" t="str">
        <f>IFERROR(VLOOKUP($E$6,Lun_S2,2,FALSE),"")</f>
        <v>S.Guerbaii</v>
      </c>
      <c r="G14" s="152" t="str">
        <f>IFERROR(VLOOKUP($E$6,Lun_S2,3,FALSE),"")</f>
        <v>TP Méthodes numériques</v>
      </c>
      <c r="H14" s="151" t="str">
        <f>IFERROR(VLOOKUP($E$6,Lun_S3,2,FALSE),"")</f>
        <v>S.Guerbaii</v>
      </c>
      <c r="I14" s="152" t="str">
        <f>IFERROR(VLOOKUP($E$6,Lun_S3,3,FALSE),"")</f>
        <v>TP Méthodes numériques</v>
      </c>
      <c r="J14" s="151" t="str">
        <f>IFERROR(VLOOKUP($E$6,Lun_S4,2,FALSE),"")</f>
        <v/>
      </c>
      <c r="K14" s="152" t="str">
        <f>IFERROR(VLOOKUP($E$6,Lun_S4,3,FALSE),"")</f>
        <v/>
      </c>
      <c r="L14" s="151" t="str">
        <f>IFERROR(VLOOKUP($E$6,Lun_S5,2,FALSE),"")</f>
        <v/>
      </c>
      <c r="M14" s="152" t="str">
        <f>IFERROR(VLOOKUP($E$6,Lun_S5,3,FALSE),"")</f>
        <v/>
      </c>
      <c r="N14" s="151" t="str">
        <f>IFERROR(VLOOKUP($E$6,Lun_S6,2,FALSE),"")</f>
        <v/>
      </c>
      <c r="O14" s="152" t="str">
        <f>IFERROR(VLOOKUP($E$6,Lun_S6,3,FALSE),"")</f>
        <v/>
      </c>
    </row>
    <row r="15" spans="3:15" ht="16.5" thickBot="1" x14ac:dyDescent="0.3">
      <c r="C15" s="316"/>
      <c r="D15" s="153"/>
      <c r="E15" s="154"/>
      <c r="F15" s="153"/>
      <c r="G15" s="154"/>
      <c r="H15" s="153"/>
      <c r="I15" s="154"/>
      <c r="J15" s="153"/>
      <c r="K15" s="154"/>
      <c r="L15" s="153"/>
      <c r="M15" s="154"/>
      <c r="N15" s="153"/>
      <c r="O15" s="154"/>
    </row>
    <row r="16" spans="3:15" ht="15.75" x14ac:dyDescent="0.25">
      <c r="C16" s="227" t="s">
        <v>13</v>
      </c>
      <c r="D16" s="143"/>
      <c r="E16" s="144"/>
      <c r="F16" s="143"/>
      <c r="G16" s="144"/>
      <c r="H16" s="143"/>
      <c r="I16" s="144"/>
      <c r="J16" s="143"/>
      <c r="K16" s="144"/>
      <c r="L16" s="143"/>
      <c r="M16" s="144"/>
      <c r="N16" s="143"/>
      <c r="O16" s="144"/>
    </row>
    <row r="17" spans="3:15" ht="63" x14ac:dyDescent="0.25">
      <c r="C17" s="228"/>
      <c r="D17" s="145" t="str">
        <f>IFERROR(VLOOKUP($E$6,Mar_S1,2,FALSE),"")</f>
        <v/>
      </c>
      <c r="E17" s="146" t="str">
        <f>IFERROR(VLOOKUP($E$6,Mar_S1,3,FALSE),"")</f>
        <v/>
      </c>
      <c r="F17" s="145" t="str">
        <f>IFERROR(VLOOKUP($E$6,Mar_S2,2,FALSE),"")</f>
        <v>S.Guerbaii</v>
      </c>
      <c r="G17" s="146" t="str">
        <f>IFERROR(VLOOKUP($E$6,Mar_S2,3,FALSE),"")</f>
        <v>TP Optimisation</v>
      </c>
      <c r="H17" s="145" t="str">
        <f>IFERROR(VLOOKUP($E$6,Mar_S3,2,FALSE),"")</f>
        <v/>
      </c>
      <c r="I17" s="146" t="str">
        <f>IFERROR(VLOOKUP($E$6,Mar_S3,3,FALSE),"")</f>
        <v/>
      </c>
      <c r="J17" s="145" t="str">
        <f>IFERROR(VLOOKUP($E$6,Mar_S4,2,FALSE),"")</f>
        <v/>
      </c>
      <c r="K17" s="146" t="str">
        <f>IFERROR(VLOOKUP($E$6,Mar_S4,3,FALSE),"")</f>
        <v/>
      </c>
      <c r="L17" s="145" t="str">
        <f>IFERROR(VLOOKUP($E$6,Mar_S5,2,FALSE),"")</f>
        <v>A.Beggar</v>
      </c>
      <c r="M17" s="146" t="str">
        <f>IFERROR(VLOOKUP($E$6,Mar_S5,3,FALSE),"")</f>
        <v>TP Théorie des processus métal.</v>
      </c>
      <c r="N17" s="145" t="str">
        <f>IFERROR(VLOOKUP($E$6,Mar_S6,2,FALSE),"")</f>
        <v/>
      </c>
      <c r="O17" s="146" t="str">
        <f>IFERROR(VLOOKUP($E$6,Mar_S6,3,FALSE),"")</f>
        <v/>
      </c>
    </row>
    <row r="18" spans="3:15" ht="16.5" thickBot="1" x14ac:dyDescent="0.3">
      <c r="C18" s="228"/>
      <c r="D18" s="147"/>
      <c r="E18" s="148"/>
      <c r="F18" s="147"/>
      <c r="G18" s="148"/>
      <c r="H18" s="147"/>
      <c r="I18" s="148"/>
      <c r="J18" s="147"/>
      <c r="K18" s="148"/>
      <c r="L18" s="147"/>
      <c r="M18" s="148"/>
      <c r="N18" s="147"/>
      <c r="O18" s="148"/>
    </row>
    <row r="19" spans="3:15" ht="15.75" x14ac:dyDescent="0.25">
      <c r="C19" s="315" t="s">
        <v>14</v>
      </c>
      <c r="D19" s="149"/>
      <c r="E19" s="150"/>
      <c r="F19" s="149"/>
      <c r="G19" s="150"/>
      <c r="H19" s="149"/>
      <c r="I19" s="150"/>
      <c r="J19" s="149"/>
      <c r="K19" s="150"/>
      <c r="L19" s="149"/>
      <c r="M19" s="150"/>
      <c r="N19" s="149"/>
      <c r="O19" s="150"/>
    </row>
    <row r="20" spans="3:15" ht="31.5" x14ac:dyDescent="0.25">
      <c r="C20" s="316"/>
      <c r="D20" s="151" t="str">
        <f>IFERROR(VLOOKUP($E$6,Mer_S1,2,FALSE),"")</f>
        <v>S.Guerbaii</v>
      </c>
      <c r="E20" s="152" t="str">
        <f>IFERROR(VLOOKUP($E$6,Mer_S1,3,FALSE),"")</f>
        <v>TP Méthodes numériques</v>
      </c>
      <c r="F20" s="151" t="str">
        <f>IFERROR(VLOOKUP($E$6,Mer_S2,2,FALSE),"")</f>
        <v>L.Baci</v>
      </c>
      <c r="G20" s="152" t="str">
        <f>IFERROR(VLOOKUP($E$6,Mer_S2,3,FALSE),"")</f>
        <v>Dessin industriel</v>
      </c>
      <c r="H20" s="151" t="str">
        <f>IFERROR(VLOOKUP($E$6,Mer_S3,2,FALSE),"")</f>
        <v>L.Baci</v>
      </c>
      <c r="I20" s="152" t="str">
        <f>IFERROR(VLOOKUP($E$6,Mer_S3,3,FALSE),"")</f>
        <v>Dessin industriel</v>
      </c>
      <c r="J20" s="151" t="str">
        <f>IFERROR(VLOOKUP($E$6,Mer_S4,2,FALSE),"")</f>
        <v>S.Guerbaii</v>
      </c>
      <c r="K20" s="152" t="str">
        <f>IFERROR(VLOOKUP($E$6,Mer_S4,3,FALSE),"")</f>
        <v>TP Optimisation</v>
      </c>
      <c r="L20" s="151" t="str">
        <f>IFERROR(VLOOKUP($E$6,Mer_S5,2,FALSE),"")</f>
        <v>L.Baci</v>
      </c>
      <c r="M20" s="152" t="str">
        <f>IFERROR(VLOOKUP($E$6,Mer_S5,3,FALSE),"")</f>
        <v>Dessin industriel</v>
      </c>
      <c r="N20" s="151" t="str">
        <f>IFERROR(VLOOKUP($E$6,Mer_S6,2,FALSE),"")</f>
        <v>M.Benmachiche</v>
      </c>
      <c r="O20" s="152" t="str">
        <f>IFERROR(VLOOKUP($E$6,Mer_S6,3,FALSE),"")</f>
        <v>CFAO</v>
      </c>
    </row>
    <row r="21" spans="3:15" ht="16.5" thickBot="1" x14ac:dyDescent="0.3">
      <c r="C21" s="317"/>
      <c r="D21" s="153"/>
      <c r="E21" s="154"/>
      <c r="F21" s="153"/>
      <c r="G21" s="154"/>
      <c r="H21" s="153"/>
      <c r="I21" s="154"/>
      <c r="J21" s="153"/>
      <c r="K21" s="154"/>
      <c r="L21" s="153"/>
      <c r="M21" s="154"/>
      <c r="N21" s="153"/>
      <c r="O21" s="154"/>
    </row>
    <row r="22" spans="3:15" ht="15.75" x14ac:dyDescent="0.25">
      <c r="C22" s="227" t="s">
        <v>15</v>
      </c>
      <c r="D22" s="143"/>
      <c r="E22" s="144"/>
      <c r="F22" s="143"/>
      <c r="G22" s="144"/>
      <c r="H22" s="143"/>
      <c r="I22" s="144"/>
      <c r="J22" s="143"/>
      <c r="K22" s="144"/>
      <c r="L22" s="143"/>
      <c r="M22" s="144"/>
      <c r="N22" s="143"/>
      <c r="O22" s="144"/>
    </row>
    <row r="23" spans="3:15" ht="15.75" x14ac:dyDescent="0.25">
      <c r="C23" s="228"/>
      <c r="D23" s="145" t="str">
        <f>IFERROR(VLOOKUP($E$6,Jeu_S1,2,FALSE),"")</f>
        <v/>
      </c>
      <c r="E23" s="146" t="str">
        <f>IFERROR(VLOOKUP($E$6,Jeu_S1,3,FALSE),"")</f>
        <v/>
      </c>
      <c r="F23" s="145" t="str">
        <f>IFERROR(VLOOKUP($E$6,Jeu_S2,2,FALSE),"")</f>
        <v/>
      </c>
      <c r="G23" s="146" t="str">
        <f>IFERROR(VLOOKUP($E$6,Jeu_S2,3,FALSE),"")</f>
        <v/>
      </c>
      <c r="H23" s="145" t="str">
        <f>IFERROR(VLOOKUP($E$6,Jeu_S3,2,FALSE),"")</f>
        <v/>
      </c>
      <c r="I23" s="146" t="str">
        <f>IFERROR(VLOOKUP($E$6,Jeu_S3,3,FALSE),"")</f>
        <v/>
      </c>
      <c r="J23" s="145" t="str">
        <f>IFERROR(VLOOKUP($E$6,Jeu_S4,2,FALSE),"")</f>
        <v/>
      </c>
      <c r="K23" s="146" t="str">
        <f>IFERROR(VLOOKUP($E$6,Jeu_S4,3,FALSE),"")</f>
        <v/>
      </c>
      <c r="L23" s="145" t="str">
        <f>IFERROR(VLOOKUP($E$6,Jeu_S5,2,FALSE),"")</f>
        <v/>
      </c>
      <c r="M23" s="146" t="str">
        <f>IFERROR(VLOOKUP($E$6,Jeu_S5,3,FALSE),"")</f>
        <v/>
      </c>
      <c r="N23" s="145" t="str">
        <f>IFERROR(VLOOKUP($E$6,Jeu_S6,2,FALSE),"")</f>
        <v/>
      </c>
      <c r="O23" s="146" t="str">
        <f>IFERROR(VLOOKUP($E$6,Jeu_S6,3,FALSE),"")</f>
        <v/>
      </c>
    </row>
    <row r="24" spans="3:15" ht="15.75" thickBot="1" x14ac:dyDescent="0.3">
      <c r="C24" s="229"/>
      <c r="D24" s="119"/>
      <c r="E24" s="155"/>
      <c r="F24" s="119"/>
      <c r="G24" s="155"/>
      <c r="H24" s="119"/>
      <c r="I24" s="155"/>
      <c r="J24" s="119"/>
      <c r="K24" s="155"/>
      <c r="L24" s="119"/>
      <c r="M24" s="155"/>
      <c r="N24" s="119"/>
      <c r="O24" s="155"/>
    </row>
    <row r="25" spans="3:15" x14ac:dyDescent="0.25">
      <c r="E25" s="57"/>
      <c r="G25" s="57"/>
      <c r="I25" s="57"/>
      <c r="K25" s="57"/>
      <c r="M25" s="57"/>
      <c r="O25" s="57"/>
    </row>
    <row r="26" spans="3:15" x14ac:dyDescent="0.25">
      <c r="E26" s="57"/>
      <c r="G26" s="57"/>
      <c r="I26" s="57"/>
      <c r="K26" s="57"/>
      <c r="M26" s="57"/>
      <c r="O26" s="57"/>
    </row>
    <row r="27" spans="3:15" x14ac:dyDescent="0.25">
      <c r="E27" s="57"/>
      <c r="G27" s="57"/>
      <c r="I27" s="57"/>
      <c r="K27" s="57"/>
      <c r="M27" s="57"/>
      <c r="O27" s="57"/>
    </row>
    <row r="28" spans="3:15" x14ac:dyDescent="0.25">
      <c r="E28" s="57"/>
      <c r="G28" s="57"/>
      <c r="I28" s="57"/>
      <c r="K28" s="57"/>
      <c r="M28" s="57"/>
      <c r="O28" s="57"/>
    </row>
    <row r="29" spans="3:15" x14ac:dyDescent="0.25">
      <c r="E29" s="57"/>
      <c r="G29" s="57"/>
      <c r="I29" s="57"/>
      <c r="K29" s="57"/>
      <c r="M29" s="57"/>
      <c r="O29" s="57"/>
    </row>
    <row r="30" spans="3:15" x14ac:dyDescent="0.25">
      <c r="E30" s="57"/>
      <c r="G30" s="57"/>
      <c r="I30" s="57"/>
      <c r="K30" s="57"/>
      <c r="M30" s="57"/>
      <c r="O30" s="57"/>
    </row>
    <row r="31" spans="3:15" x14ac:dyDescent="0.25">
      <c r="E31" s="57"/>
      <c r="G31" s="57"/>
      <c r="I31" s="57"/>
      <c r="K31" s="57"/>
      <c r="M31" s="57"/>
      <c r="O31" s="57"/>
    </row>
    <row r="32" spans="3:15" x14ac:dyDescent="0.25">
      <c r="E32" s="57"/>
      <c r="G32" s="57"/>
      <c r="I32" s="57"/>
      <c r="K32" s="57"/>
      <c r="M32" s="57"/>
      <c r="O32" s="57"/>
    </row>
    <row r="33" spans="5:15" x14ac:dyDescent="0.25">
      <c r="E33" s="57"/>
      <c r="G33" s="57" t="s">
        <v>119</v>
      </c>
      <c r="I33" s="57"/>
      <c r="K33" s="57"/>
      <c r="M33" s="57"/>
      <c r="O33" s="57"/>
    </row>
    <row r="34" spans="5:15" x14ac:dyDescent="0.25">
      <c r="E34" s="57"/>
      <c r="G34" s="57" t="s">
        <v>192</v>
      </c>
      <c r="I34" s="57"/>
      <c r="K34" s="57"/>
      <c r="M34" s="57"/>
      <c r="O34" s="57"/>
    </row>
    <row r="35" spans="5:15" x14ac:dyDescent="0.25">
      <c r="E35" s="57"/>
      <c r="G35" s="57" t="s">
        <v>123</v>
      </c>
      <c r="I35" s="57"/>
      <c r="K35" s="57"/>
      <c r="M35" s="57"/>
      <c r="O35" s="57"/>
    </row>
    <row r="36" spans="5:15" x14ac:dyDescent="0.25">
      <c r="E36" s="57"/>
      <c r="G36" s="57" t="s">
        <v>149</v>
      </c>
      <c r="I36" s="57"/>
      <c r="K36" s="57"/>
      <c r="M36" s="57"/>
      <c r="O36" s="57"/>
    </row>
    <row r="37" spans="5:15" x14ac:dyDescent="0.25">
      <c r="E37" s="57"/>
      <c r="G37" s="57" t="s">
        <v>150</v>
      </c>
      <c r="I37" s="57"/>
      <c r="K37" s="57"/>
      <c r="M37" s="57"/>
      <c r="O37" s="57"/>
    </row>
    <row r="38" spans="5:15" x14ac:dyDescent="0.25">
      <c r="E38" s="57"/>
      <c r="G38" s="57" t="s">
        <v>151</v>
      </c>
      <c r="I38" s="57"/>
      <c r="K38" s="57"/>
      <c r="M38" s="57"/>
      <c r="O38" s="57"/>
    </row>
    <row r="39" spans="5:15" x14ac:dyDescent="0.25">
      <c r="E39" s="57"/>
      <c r="G39" s="57" t="s">
        <v>152</v>
      </c>
      <c r="I39" s="57"/>
      <c r="K39" s="57"/>
      <c r="M39" s="57"/>
      <c r="O39" s="57"/>
    </row>
    <row r="40" spans="5:15" x14ac:dyDescent="0.25">
      <c r="E40" s="57"/>
      <c r="G40" s="57" t="s">
        <v>153</v>
      </c>
      <c r="I40" s="57"/>
      <c r="K40" s="57"/>
      <c r="M40" s="57"/>
      <c r="O40" s="57"/>
    </row>
    <row r="41" spans="5:15" x14ac:dyDescent="0.25">
      <c r="E41" s="57"/>
      <c r="G41" s="57" t="s">
        <v>154</v>
      </c>
      <c r="I41" s="57"/>
      <c r="K41" s="57"/>
      <c r="M41" s="57"/>
      <c r="O41" s="57"/>
    </row>
    <row r="42" spans="5:15" x14ac:dyDescent="0.25">
      <c r="E42" s="57"/>
      <c r="G42" s="57" t="s">
        <v>155</v>
      </c>
      <c r="I42" s="57"/>
      <c r="K42" s="57"/>
      <c r="M42" s="57"/>
      <c r="O42" s="57"/>
    </row>
    <row r="43" spans="5:15" x14ac:dyDescent="0.25">
      <c r="E43" s="57"/>
      <c r="G43" s="57" t="s">
        <v>158</v>
      </c>
      <c r="I43" s="57"/>
      <c r="K43" s="57"/>
      <c r="M43" s="57"/>
      <c r="O43" s="57"/>
    </row>
    <row r="44" spans="5:15" x14ac:dyDescent="0.25">
      <c r="E44" s="57"/>
      <c r="G44" s="57" t="s">
        <v>159</v>
      </c>
      <c r="I44" s="57"/>
      <c r="K44" s="57"/>
      <c r="M44" s="57"/>
      <c r="O44" s="57"/>
    </row>
    <row r="45" spans="5:15" x14ac:dyDescent="0.25">
      <c r="E45" s="57"/>
      <c r="G45" s="57" t="s">
        <v>160</v>
      </c>
      <c r="I45" s="57"/>
      <c r="K45" s="57"/>
      <c r="M45" s="57"/>
      <c r="O45" s="57"/>
    </row>
    <row r="46" spans="5:15" x14ac:dyDescent="0.25">
      <c r="E46" s="57"/>
      <c r="G46" s="57" t="s">
        <v>161</v>
      </c>
      <c r="I46" s="57"/>
      <c r="K46" s="57"/>
      <c r="M46" s="57"/>
      <c r="O46" s="57"/>
    </row>
    <row r="47" spans="5:15" x14ac:dyDescent="0.25">
      <c r="E47" s="57"/>
      <c r="G47" s="57" t="s">
        <v>162</v>
      </c>
      <c r="I47" s="57"/>
      <c r="K47" s="57"/>
      <c r="M47" s="57"/>
      <c r="O47" s="57"/>
    </row>
    <row r="48" spans="5:15" x14ac:dyDescent="0.25">
      <c r="E48" s="57"/>
      <c r="G48" s="57" t="s">
        <v>163</v>
      </c>
      <c r="I48" s="57"/>
      <c r="K48" s="57"/>
      <c r="M48" s="57"/>
      <c r="O48" s="57"/>
    </row>
    <row r="49" spans="5:15" x14ac:dyDescent="0.25">
      <c r="E49" s="57"/>
      <c r="G49" s="57" t="s">
        <v>202</v>
      </c>
      <c r="I49" s="57"/>
      <c r="K49" s="57"/>
      <c r="M49" s="57"/>
      <c r="O49" s="57"/>
    </row>
    <row r="50" spans="5:15" x14ac:dyDescent="0.25">
      <c r="E50" s="57"/>
      <c r="G50" s="57" t="s">
        <v>203</v>
      </c>
      <c r="I50" s="57"/>
      <c r="K50" s="57"/>
      <c r="M50" s="57"/>
      <c r="O50" s="57"/>
    </row>
    <row r="51" spans="5:15" x14ac:dyDescent="0.25">
      <c r="E51" s="57"/>
      <c r="G51" s="57" t="s">
        <v>157</v>
      </c>
      <c r="I51" s="57"/>
      <c r="K51" s="57"/>
      <c r="M51" s="57"/>
      <c r="O51" s="57"/>
    </row>
    <row r="52" spans="5:15" x14ac:dyDescent="0.25">
      <c r="E52" s="57"/>
      <c r="G52" s="57" t="s">
        <v>201</v>
      </c>
      <c r="I52" s="57"/>
      <c r="K52" s="57"/>
      <c r="M52" s="57"/>
      <c r="O52" s="57"/>
    </row>
  </sheetData>
  <mergeCells count="17">
    <mergeCell ref="C10:C12"/>
    <mergeCell ref="C13:C15"/>
    <mergeCell ref="C16:C18"/>
    <mergeCell ref="C19:C21"/>
    <mergeCell ref="C22:C24"/>
    <mergeCell ref="N8:O8"/>
    <mergeCell ref="C3:O3"/>
    <mergeCell ref="C4:O4"/>
    <mergeCell ref="D5:F5"/>
    <mergeCell ref="M5:N5"/>
    <mergeCell ref="E6:F6"/>
    <mergeCell ref="N6:O6"/>
    <mergeCell ref="D8:E8"/>
    <mergeCell ref="F8:G8"/>
    <mergeCell ref="H8:I8"/>
    <mergeCell ref="J8:K8"/>
    <mergeCell ref="L8:M8"/>
  </mergeCells>
  <conditionalFormatting sqref="D10:O24">
    <cfRule type="cellIs" dxfId="0" priority="1" operator="equal">
      <formula>0</formula>
    </cfRule>
  </conditionalFormatting>
  <dataValidations count="1">
    <dataValidation type="list" allowBlank="1" showInputMessage="1" showErrorMessage="1" sqref="E6">
      <formula1>Salles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5"/>
  <sheetViews>
    <sheetView workbookViewId="0">
      <selection activeCell="G12" sqref="G12"/>
    </sheetView>
  </sheetViews>
  <sheetFormatPr baseColWidth="10" defaultRowHeight="15" x14ac:dyDescent="0.25"/>
  <cols>
    <col min="3" max="3" width="20.5703125" customWidth="1"/>
    <col min="4" max="4" width="5.28515625" bestFit="1" customWidth="1"/>
    <col min="6" max="6" width="5.28515625" bestFit="1" customWidth="1"/>
    <col min="8" max="8" width="5.28515625" bestFit="1" customWidth="1"/>
    <col min="10" max="10" width="5.28515625" bestFit="1" customWidth="1"/>
    <col min="12" max="12" width="5.28515625" bestFit="1" customWidth="1"/>
    <col min="14" max="14" width="5.28515625" bestFit="1" customWidth="1"/>
    <col min="16" max="16" width="5.28515625" bestFit="1" customWidth="1"/>
  </cols>
  <sheetData>
    <row r="9" spans="2:16" x14ac:dyDescent="0.25">
      <c r="C9" s="233" t="s">
        <v>16</v>
      </c>
      <c r="D9" s="233"/>
      <c r="E9" s="233" t="s">
        <v>25</v>
      </c>
      <c r="F9" s="233"/>
      <c r="G9" s="233" t="s">
        <v>26</v>
      </c>
      <c r="H9" s="233"/>
      <c r="I9" s="233" t="s">
        <v>27</v>
      </c>
      <c r="J9" s="233"/>
      <c r="K9" s="233" t="s">
        <v>28</v>
      </c>
      <c r="L9" s="233"/>
      <c r="M9" s="233" t="s">
        <v>29</v>
      </c>
      <c r="N9" s="233"/>
      <c r="O9" s="233" t="s">
        <v>30</v>
      </c>
      <c r="P9" s="233"/>
    </row>
    <row r="10" spans="2:16" x14ac:dyDescent="0.25">
      <c r="C10" t="s">
        <v>9</v>
      </c>
      <c r="D10" t="s">
        <v>11</v>
      </c>
      <c r="E10" t="s">
        <v>9</v>
      </c>
      <c r="F10" t="s">
        <v>11</v>
      </c>
      <c r="G10" t="s">
        <v>9</v>
      </c>
      <c r="H10" t="s">
        <v>11</v>
      </c>
      <c r="I10" t="s">
        <v>9</v>
      </c>
      <c r="J10" t="s">
        <v>11</v>
      </c>
      <c r="K10" t="s">
        <v>9</v>
      </c>
      <c r="L10" t="s">
        <v>11</v>
      </c>
      <c r="M10" t="s">
        <v>9</v>
      </c>
      <c r="N10" t="s">
        <v>11</v>
      </c>
      <c r="O10" t="s">
        <v>9</v>
      </c>
      <c r="P10" t="s">
        <v>11</v>
      </c>
    </row>
    <row r="11" spans="2:16" s="1" customFormat="1" ht="32.1" customHeight="1" x14ac:dyDescent="0.25">
      <c r="B11" s="1" t="s">
        <v>8</v>
      </c>
    </row>
    <row r="12" spans="2:16" s="1" customFormat="1" ht="32.1" customHeight="1" x14ac:dyDescent="0.25">
      <c r="B12" s="1" t="s">
        <v>12</v>
      </c>
    </row>
    <row r="13" spans="2:16" s="1" customFormat="1" ht="32.1" customHeight="1" x14ac:dyDescent="0.25">
      <c r="B13" s="1" t="s">
        <v>13</v>
      </c>
    </row>
    <row r="14" spans="2:16" s="1" customFormat="1" ht="32.1" customHeight="1" x14ac:dyDescent="0.25">
      <c r="B14" s="1" t="s">
        <v>14</v>
      </c>
    </row>
    <row r="15" spans="2:16" s="1" customFormat="1" ht="32.1" customHeight="1" x14ac:dyDescent="0.25">
      <c r="B15" s="1" t="s">
        <v>15</v>
      </c>
    </row>
  </sheetData>
  <mergeCells count="7">
    <mergeCell ref="O9:P9"/>
    <mergeCell ref="C9:D9"/>
    <mergeCell ref="E9:F9"/>
    <mergeCell ref="G9:H9"/>
    <mergeCell ref="I9:J9"/>
    <mergeCell ref="K9:L9"/>
    <mergeCell ref="M9:N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A35"/>
  <sheetViews>
    <sheetView topLeftCell="N1" workbookViewId="0">
      <selection activeCell="V4" sqref="V4"/>
    </sheetView>
  </sheetViews>
  <sheetFormatPr baseColWidth="10" defaultRowHeight="15" x14ac:dyDescent="0.25"/>
  <cols>
    <col min="3" max="3" width="12.5703125" bestFit="1" customWidth="1"/>
    <col min="4" max="4" width="13.7109375" bestFit="1" customWidth="1"/>
    <col min="5" max="5" width="22" style="57" bestFit="1" customWidth="1"/>
    <col min="6" max="6" width="4.85546875" bestFit="1" customWidth="1"/>
    <col min="7" max="7" width="8.28515625" customWidth="1"/>
    <col min="8" max="8" width="14.28515625" bestFit="1" customWidth="1"/>
    <col min="9" max="9" width="22.7109375" style="57" customWidth="1"/>
    <col min="10" max="10" width="4.85546875" bestFit="1" customWidth="1"/>
    <col min="11" max="11" width="8.28515625" customWidth="1"/>
    <col min="12" max="12" width="13.7109375" bestFit="1" customWidth="1"/>
    <col min="13" max="13" width="22.28515625" style="57" bestFit="1" customWidth="1"/>
    <col min="14" max="14" width="4.85546875" bestFit="1" customWidth="1"/>
    <col min="15" max="15" width="8.28515625" bestFit="1" customWidth="1"/>
    <col min="16" max="16" width="13.7109375" bestFit="1" customWidth="1"/>
    <col min="17" max="17" width="22.7109375" style="57" customWidth="1"/>
    <col min="18" max="18" width="9.140625" bestFit="1" customWidth="1"/>
    <col min="19" max="20" width="13.7109375" bestFit="1" customWidth="1"/>
    <col min="21" max="21" width="22.7109375" style="57" customWidth="1"/>
    <col min="22" max="22" width="9.140625" bestFit="1" customWidth="1"/>
    <col min="23" max="23" width="13.7109375" bestFit="1" customWidth="1"/>
    <col min="24" max="24" width="12.42578125" bestFit="1" customWidth="1"/>
    <col min="25" max="25" width="21" style="57" bestFit="1" customWidth="1"/>
    <col min="26" max="26" width="4.85546875" bestFit="1" customWidth="1"/>
    <col min="27" max="27" width="5.28515625" bestFit="1" customWidth="1"/>
  </cols>
  <sheetData>
    <row r="1" spans="3:27" ht="33.75" x14ac:dyDescent="0.5">
      <c r="C1" s="250" t="s">
        <v>172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</row>
    <row r="2" spans="3:27" ht="31.5" x14ac:dyDescent="0.5">
      <c r="C2" s="251" t="s">
        <v>169</v>
      </c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</row>
    <row r="3" spans="3:27" ht="28.5" x14ac:dyDescent="0.45">
      <c r="C3" s="112"/>
      <c r="D3" s="248" t="s">
        <v>173</v>
      </c>
      <c r="E3" s="248"/>
      <c r="F3" s="248"/>
      <c r="G3" s="248"/>
      <c r="H3" s="248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252" t="s">
        <v>170</v>
      </c>
      <c r="X3" s="252"/>
      <c r="Y3" s="252"/>
      <c r="Z3" s="112"/>
      <c r="AA3" s="112"/>
    </row>
    <row r="4" spans="3:27" ht="41.25" customHeight="1" x14ac:dyDescent="0.4">
      <c r="C4" s="249" t="s">
        <v>182</v>
      </c>
      <c r="D4" s="249"/>
      <c r="E4" s="249"/>
      <c r="F4" s="249"/>
      <c r="G4" s="249"/>
      <c r="H4" s="249"/>
      <c r="X4" s="114">
        <v>4</v>
      </c>
      <c r="Y4" s="113" t="s">
        <v>180</v>
      </c>
    </row>
    <row r="5" spans="3:27" ht="15.75" thickBot="1" x14ac:dyDescent="0.3"/>
    <row r="6" spans="3:27" ht="23.25" x14ac:dyDescent="0.25">
      <c r="C6" s="126"/>
      <c r="D6" s="245" t="s">
        <v>16</v>
      </c>
      <c r="E6" s="246"/>
      <c r="F6" s="246"/>
      <c r="G6" s="247"/>
      <c r="H6" s="243" t="s">
        <v>17</v>
      </c>
      <c r="I6" s="243"/>
      <c r="J6" s="243"/>
      <c r="K6" s="244"/>
      <c r="L6" s="242" t="s">
        <v>18</v>
      </c>
      <c r="M6" s="243"/>
      <c r="N6" s="243"/>
      <c r="O6" s="244"/>
      <c r="P6" s="242" t="s">
        <v>19</v>
      </c>
      <c r="Q6" s="243"/>
      <c r="R6" s="243"/>
      <c r="S6" s="244"/>
      <c r="T6" s="242" t="s">
        <v>20</v>
      </c>
      <c r="U6" s="243"/>
      <c r="V6" s="243"/>
      <c r="W6" s="244"/>
      <c r="X6" s="242" t="s">
        <v>21</v>
      </c>
      <c r="Y6" s="243"/>
      <c r="Z6" s="243"/>
      <c r="AA6" s="244"/>
    </row>
    <row r="7" spans="3:27" ht="15.75" thickBot="1" x14ac:dyDescent="0.3">
      <c r="C7" s="126"/>
      <c r="D7" s="127" t="s">
        <v>10</v>
      </c>
      <c r="E7" s="128" t="s">
        <v>147</v>
      </c>
      <c r="F7" s="129" t="s">
        <v>31</v>
      </c>
      <c r="G7" s="130" t="s">
        <v>11</v>
      </c>
      <c r="H7" s="127" t="s">
        <v>10</v>
      </c>
      <c r="I7" s="128" t="s">
        <v>147</v>
      </c>
      <c r="J7" s="129" t="s">
        <v>31</v>
      </c>
      <c r="K7" s="130" t="s">
        <v>11</v>
      </c>
      <c r="L7" s="127" t="s">
        <v>10</v>
      </c>
      <c r="M7" s="128" t="s">
        <v>147</v>
      </c>
      <c r="N7" s="129" t="s">
        <v>31</v>
      </c>
      <c r="O7" s="130" t="s">
        <v>11</v>
      </c>
      <c r="P7" s="127" t="s">
        <v>10</v>
      </c>
      <c r="Q7" s="128" t="s">
        <v>147</v>
      </c>
      <c r="R7" s="129" t="s">
        <v>31</v>
      </c>
      <c r="S7" s="130" t="s">
        <v>11</v>
      </c>
      <c r="T7" s="127" t="s">
        <v>10</v>
      </c>
      <c r="U7" s="128" t="s">
        <v>147</v>
      </c>
      <c r="V7" s="129" t="s">
        <v>31</v>
      </c>
      <c r="W7" s="130" t="s">
        <v>11</v>
      </c>
      <c r="X7" s="127" t="s">
        <v>10</v>
      </c>
      <c r="Y7" s="128" t="s">
        <v>147</v>
      </c>
      <c r="Z7" s="129" t="s">
        <v>31</v>
      </c>
      <c r="AA7" s="130" t="s">
        <v>11</v>
      </c>
    </row>
    <row r="8" spans="3:27" ht="30" x14ac:dyDescent="0.25">
      <c r="C8" s="239" t="s">
        <v>8</v>
      </c>
      <c r="D8" s="166" t="str">
        <f>'Emploi Global'!C5</f>
        <v>K.Zeghdoudi</v>
      </c>
      <c r="E8" s="165" t="str">
        <f>'Emploi Global'!D5</f>
        <v>Mathématique 4 (CRS)</v>
      </c>
      <c r="F8" s="167">
        <f>'Emploi Global'!E5</f>
        <v>0</v>
      </c>
      <c r="G8" s="168" t="str">
        <f>'Emploi Global'!F5</f>
        <v>Amphi 4</v>
      </c>
      <c r="H8" s="166" t="str">
        <f>'Emploi Global'!G5</f>
        <v>M.Hecini</v>
      </c>
      <c r="I8" s="165" t="str">
        <f>'Emploi Global'!H5</f>
        <v>Résistance des matériaux (CRS)</v>
      </c>
      <c r="J8" s="167">
        <f>'Emploi Global'!I5</f>
        <v>0</v>
      </c>
      <c r="K8" s="168" t="str">
        <f>'Emploi Global'!J5</f>
        <v>Amphi 4</v>
      </c>
      <c r="L8" s="166">
        <f>'Emploi Global'!K5</f>
        <v>0</v>
      </c>
      <c r="M8" s="165">
        <f>'Emploi Global'!L5</f>
        <v>0</v>
      </c>
      <c r="N8" s="167" t="str">
        <f>'Emploi Global'!M5</f>
        <v>MET</v>
      </c>
      <c r="O8" s="168">
        <f>'Emploi Global'!N5</f>
        <v>0</v>
      </c>
      <c r="P8" s="169" t="str">
        <f>'Emploi Global'!O5</f>
        <v>F.Chouia</v>
      </c>
      <c r="Q8" s="170" t="str">
        <f>'Emploi Global'!P5</f>
        <v>Minéralogie et cristallographie (CRS)</v>
      </c>
      <c r="R8" s="171" t="str">
        <f>'Emploi Global'!Q5</f>
        <v>MET</v>
      </c>
      <c r="S8" s="172" t="str">
        <f>'Emploi Global'!R5</f>
        <v>S:A1</v>
      </c>
      <c r="T8" s="169" t="str">
        <f>'Emploi Global'!S5</f>
        <v>A.Beggar</v>
      </c>
      <c r="U8" s="170" t="str">
        <f>'Emploi Global'!T5</f>
        <v>Métallurgie extractive (CRS)</v>
      </c>
      <c r="V8" s="171" t="str">
        <f>'Emploi Global'!U5</f>
        <v>MET</v>
      </c>
      <c r="W8" s="172" t="str">
        <f>'Emploi Global'!V5</f>
        <v>S:A1</v>
      </c>
      <c r="X8" s="166">
        <f>'Emploi Global'!W5</f>
        <v>0</v>
      </c>
      <c r="Y8" s="165">
        <f>'Emploi Global'!X5</f>
        <v>0</v>
      </c>
      <c r="Z8" s="167" t="str">
        <f>'Emploi Global'!Y5</f>
        <v>MET</v>
      </c>
      <c r="AA8" s="168">
        <f>'Emploi Global'!Z5</f>
        <v>0</v>
      </c>
    </row>
    <row r="9" spans="3:27" ht="30" x14ac:dyDescent="0.25">
      <c r="C9" s="240"/>
      <c r="D9" s="173" t="str">
        <f>'Emploi Global'!C6</f>
        <v>K.Zeghdoudi</v>
      </c>
      <c r="E9" s="174" t="str">
        <f>'Emploi Global'!D6</f>
        <v>Mathématique 4 (CRS)</v>
      </c>
      <c r="F9" s="175">
        <f>'Emploi Global'!E6</f>
        <v>0</v>
      </c>
      <c r="G9" s="176" t="str">
        <f>'Emploi Global'!F6</f>
        <v>Amphi 4</v>
      </c>
      <c r="H9" s="173" t="str">
        <f>'Emploi Global'!G6</f>
        <v>M.Hecini</v>
      </c>
      <c r="I9" s="174" t="str">
        <f>'Emploi Global'!H6</f>
        <v>Résistance des matériaux (CRS)</v>
      </c>
      <c r="J9" s="175">
        <f>'Emploi Global'!I6</f>
        <v>0</v>
      </c>
      <c r="K9" s="176" t="str">
        <f>'Emploi Global'!J6</f>
        <v>Amphi 4</v>
      </c>
      <c r="L9" s="173">
        <f>'Emploi Global'!K6</f>
        <v>0</v>
      </c>
      <c r="M9" s="174">
        <f>'Emploi Global'!L6</f>
        <v>0</v>
      </c>
      <c r="N9" s="175" t="str">
        <f>'Emploi Global'!M6</f>
        <v>G01</v>
      </c>
      <c r="O9" s="176">
        <f>'Emploi Global'!N6</f>
        <v>0</v>
      </c>
      <c r="P9" s="177" t="str">
        <f>'Emploi Global'!O6</f>
        <v>B.Guerira</v>
      </c>
      <c r="Q9" s="178" t="str">
        <f>'Emploi Global'!P6</f>
        <v>TP Fabrication mécanique / TP DAO</v>
      </c>
      <c r="R9" s="179" t="str">
        <f>'Emploi Global'!Q6</f>
        <v>G01</v>
      </c>
      <c r="S9" s="180" t="str">
        <f>'Emploi Global'!R6</f>
        <v>Hall Tech/C4</v>
      </c>
      <c r="T9" s="177" t="str">
        <f>'Emploi Global'!S6</f>
        <v>B.Guerira</v>
      </c>
      <c r="U9" s="178" t="str">
        <f>'Emploi Global'!T6</f>
        <v>TP Fabrication mécanique / TP DAO</v>
      </c>
      <c r="V9" s="179" t="str">
        <f>'Emploi Global'!U6</f>
        <v>G01</v>
      </c>
      <c r="W9" s="180" t="str">
        <f>'Emploi Global'!V6</f>
        <v>Hall Tech/C4</v>
      </c>
      <c r="X9" s="173">
        <f>'Emploi Global'!W6</f>
        <v>0</v>
      </c>
      <c r="Y9" s="174">
        <f>'Emploi Global'!X6</f>
        <v>0</v>
      </c>
      <c r="Z9" s="175" t="str">
        <f>'Emploi Global'!Y6</f>
        <v>G01</v>
      </c>
      <c r="AA9" s="176">
        <f>'Emploi Global'!Z6</f>
        <v>0</v>
      </c>
    </row>
    <row r="10" spans="3:27" x14ac:dyDescent="0.25">
      <c r="C10" s="240"/>
      <c r="D10" s="173">
        <f>'Emploi Global'!C7</f>
        <v>0</v>
      </c>
      <c r="E10" s="174">
        <f>'Emploi Global'!D7</f>
        <v>0</v>
      </c>
      <c r="F10" s="175">
        <f>'Emploi Global'!E7</f>
        <v>0</v>
      </c>
      <c r="G10" s="176">
        <f>'Emploi Global'!F7</f>
        <v>0</v>
      </c>
      <c r="H10" s="173">
        <f>'Emploi Global'!G7</f>
        <v>0</v>
      </c>
      <c r="I10" s="174">
        <f>'Emploi Global'!H7</f>
        <v>0</v>
      </c>
      <c r="J10" s="175">
        <f>'Emploi Global'!I7</f>
        <v>0</v>
      </c>
      <c r="K10" s="176">
        <f>'Emploi Global'!J7</f>
        <v>0</v>
      </c>
      <c r="L10" s="173">
        <f>'Emploi Global'!K7</f>
        <v>0</v>
      </c>
      <c r="M10" s="174">
        <f>'Emploi Global'!L7</f>
        <v>0</v>
      </c>
      <c r="N10" s="175" t="str">
        <f>'Emploi Global'!M7</f>
        <v>G02</v>
      </c>
      <c r="O10" s="176">
        <f>'Emploi Global'!N7</f>
        <v>0</v>
      </c>
      <c r="P10" s="177" t="str">
        <f>'Emploi Global'!O7</f>
        <v>F.Chabane</v>
      </c>
      <c r="Q10" s="178" t="str">
        <f>'Emploi Global'!P7</f>
        <v>TP MDF / RDM</v>
      </c>
      <c r="R10" s="179" t="str">
        <f>'Emploi Global'!Q7</f>
        <v>G02/G03</v>
      </c>
      <c r="S10" s="180" t="str">
        <f>'Emploi Global'!R7</f>
        <v>Lab MDF/RDM</v>
      </c>
      <c r="T10" s="177" t="str">
        <f>'Emploi Global'!S7</f>
        <v>F.Chabane</v>
      </c>
      <c r="U10" s="178" t="str">
        <f>'Emploi Global'!T7</f>
        <v>TP MDF / RDM</v>
      </c>
      <c r="V10" s="179" t="str">
        <f>'Emploi Global'!U7</f>
        <v>G02</v>
      </c>
      <c r="W10" s="180" t="str">
        <f>'Emploi Global'!V7</f>
        <v>Lab MDF/RDM</v>
      </c>
      <c r="X10" s="173">
        <f>'Emploi Global'!W7</f>
        <v>0</v>
      </c>
      <c r="Y10" s="174">
        <f>'Emploi Global'!X7</f>
        <v>0</v>
      </c>
      <c r="Z10" s="175" t="str">
        <f>'Emploi Global'!Y7</f>
        <v>G02</v>
      </c>
      <c r="AA10" s="176">
        <f>'Emploi Global'!Z7</f>
        <v>0</v>
      </c>
    </row>
    <row r="11" spans="3:27" x14ac:dyDescent="0.25">
      <c r="C11" s="240"/>
      <c r="D11" s="173">
        <f>'Emploi Global'!C8</f>
        <v>0</v>
      </c>
      <c r="E11" s="174">
        <f>'Emploi Global'!D8</f>
        <v>0</v>
      </c>
      <c r="F11" s="175">
        <f>'Emploi Global'!E8</f>
        <v>0</v>
      </c>
      <c r="G11" s="176">
        <f>'Emploi Global'!F8</f>
        <v>0</v>
      </c>
      <c r="H11" s="173">
        <f>'Emploi Global'!G8</f>
        <v>0</v>
      </c>
      <c r="I11" s="174">
        <f>'Emploi Global'!H8</f>
        <v>0</v>
      </c>
      <c r="J11" s="175">
        <f>'Emploi Global'!I8</f>
        <v>0</v>
      </c>
      <c r="K11" s="176">
        <f>'Emploi Global'!J8</f>
        <v>0</v>
      </c>
      <c r="L11" s="173">
        <f>'Emploi Global'!K8</f>
        <v>0</v>
      </c>
      <c r="M11" s="174">
        <f>'Emploi Global'!L8</f>
        <v>0</v>
      </c>
      <c r="N11" s="175" t="str">
        <f>'Emploi Global'!M8</f>
        <v>G03</v>
      </c>
      <c r="O11" s="176">
        <f>'Emploi Global'!N8</f>
        <v>0</v>
      </c>
      <c r="P11" s="177" t="str">
        <f>'Emploi Global'!O8</f>
        <v>N.Drias</v>
      </c>
      <c r="Q11" s="178" t="str">
        <f>'Emploi Global'!P8</f>
        <v>TP RDM / MDF</v>
      </c>
      <c r="R11" s="179" t="str">
        <f>'Emploi Global'!Q8</f>
        <v>G03/G02</v>
      </c>
      <c r="S11" s="180" t="str">
        <f>'Emploi Global'!R8</f>
        <v>Lab RDM/MDF</v>
      </c>
      <c r="T11" s="177" t="str">
        <f>'Emploi Global'!S8</f>
        <v>N.Drias</v>
      </c>
      <c r="U11" s="178" t="str">
        <f>'Emploi Global'!T8</f>
        <v>TP RDM / MDF</v>
      </c>
      <c r="V11" s="179" t="str">
        <f>'Emploi Global'!U8</f>
        <v>G03</v>
      </c>
      <c r="W11" s="180" t="str">
        <f>'Emploi Global'!V8</f>
        <v>Lab RDM/MDF</v>
      </c>
      <c r="X11" s="173">
        <f>'Emploi Global'!W8</f>
        <v>0</v>
      </c>
      <c r="Y11" s="174">
        <f>'Emploi Global'!X8</f>
        <v>0</v>
      </c>
      <c r="Z11" s="175" t="str">
        <f>'Emploi Global'!Y8</f>
        <v>G03</v>
      </c>
      <c r="AA11" s="176">
        <f>'Emploi Global'!Z8</f>
        <v>0</v>
      </c>
    </row>
    <row r="12" spans="3:27" ht="15.75" thickBot="1" x14ac:dyDescent="0.3">
      <c r="C12" s="240"/>
      <c r="D12" s="202">
        <f>'Emploi Global'!C9</f>
        <v>0</v>
      </c>
      <c r="E12" s="203">
        <f>'Emploi Global'!D9</f>
        <v>0</v>
      </c>
      <c r="F12" s="204">
        <f>'Emploi Global'!E9</f>
        <v>0</v>
      </c>
      <c r="G12" s="205">
        <f>'Emploi Global'!F9</f>
        <v>0</v>
      </c>
      <c r="H12" s="173">
        <f>'Emploi Global'!G9</f>
        <v>0</v>
      </c>
      <c r="I12" s="174">
        <f>'Emploi Global'!H9</f>
        <v>0</v>
      </c>
      <c r="J12" s="175">
        <f>'Emploi Global'!I9</f>
        <v>0</v>
      </c>
      <c r="K12" s="176">
        <f>'Emploi Global'!J9</f>
        <v>0</v>
      </c>
      <c r="L12" s="202">
        <f>'Emploi Global'!K9</f>
        <v>0</v>
      </c>
      <c r="M12" s="203">
        <f>'Emploi Global'!L9</f>
        <v>0</v>
      </c>
      <c r="N12" s="204">
        <f>'Emploi Global'!M9</f>
        <v>0</v>
      </c>
      <c r="O12" s="205">
        <f>'Emploi Global'!N9</f>
        <v>0</v>
      </c>
      <c r="P12" s="206">
        <f>'Emploi Global'!O9</f>
        <v>0</v>
      </c>
      <c r="Q12" s="207">
        <f>'Emploi Global'!P9</f>
        <v>0</v>
      </c>
      <c r="R12" s="208">
        <f>'Emploi Global'!Q9</f>
        <v>0</v>
      </c>
      <c r="S12" s="209">
        <f>'Emploi Global'!R9</f>
        <v>0</v>
      </c>
      <c r="T12" s="206">
        <f>'Emploi Global'!S9</f>
        <v>0</v>
      </c>
      <c r="U12" s="207">
        <f>'Emploi Global'!T9</f>
        <v>0</v>
      </c>
      <c r="V12" s="208">
        <f>'Emploi Global'!U9</f>
        <v>0</v>
      </c>
      <c r="W12" s="209">
        <f>'Emploi Global'!V9</f>
        <v>0</v>
      </c>
      <c r="X12" s="202">
        <f>'Emploi Global'!W9</f>
        <v>0</v>
      </c>
      <c r="Y12" s="203">
        <f>'Emploi Global'!X9</f>
        <v>0</v>
      </c>
      <c r="Z12" s="204">
        <f>'Emploi Global'!Y9</f>
        <v>0</v>
      </c>
      <c r="AA12" s="205">
        <f>'Emploi Global'!Z9</f>
        <v>0</v>
      </c>
    </row>
    <row r="13" spans="3:27" x14ac:dyDescent="0.25">
      <c r="C13" s="236" t="s">
        <v>12</v>
      </c>
      <c r="D13" s="166" t="str">
        <f>'Emploi Global'!C26</f>
        <v>F.Ghabghoub</v>
      </c>
      <c r="E13" s="165" t="str">
        <f>'Emploi Global'!D26</f>
        <v>Chimie physique (CRS)</v>
      </c>
      <c r="F13" s="167">
        <f>'Emploi Global'!E26</f>
        <v>0</v>
      </c>
      <c r="G13" s="167">
        <f>'Emploi Global'!F26</f>
        <v>0</v>
      </c>
      <c r="H13" s="169" t="str">
        <f>'Emploi Global'!G26</f>
        <v>F.Ghabghoub</v>
      </c>
      <c r="I13" s="170" t="str">
        <f>'Emploi Global'!H26</f>
        <v>Chimie physique (TD)</v>
      </c>
      <c r="J13" s="171" t="str">
        <f>'Emploi Global'!I26</f>
        <v>MET</v>
      </c>
      <c r="K13" s="172" t="str">
        <f>'Emploi Global'!J26</f>
        <v>S:A1</v>
      </c>
      <c r="L13" s="169" t="str">
        <f>'Emploi Global'!K26</f>
        <v>F.Ghabghoub</v>
      </c>
      <c r="M13" s="170" t="str">
        <f>'Emploi Global'!L26</f>
        <v>Chimie physique (TP)</v>
      </c>
      <c r="N13" s="171" t="str">
        <f>'Emploi Global'!M26</f>
        <v>MET</v>
      </c>
      <c r="O13" s="172" t="str">
        <f>'Emploi Global'!N26</f>
        <v>Labo</v>
      </c>
      <c r="P13" s="166" t="str">
        <f>'Emploi Global'!O26</f>
        <v>N.Drias</v>
      </c>
      <c r="Q13" s="165" t="str">
        <f>'Emploi Global'!P26</f>
        <v>TP RDM</v>
      </c>
      <c r="R13" s="167" t="str">
        <f>'Emploi Global'!Q26</f>
        <v>MET/G01</v>
      </c>
      <c r="S13" s="168" t="str">
        <f>'Emploi Global'!R26</f>
        <v>Lab RDM</v>
      </c>
      <c r="T13" s="169" t="str">
        <f>'Emploi Global'!S26</f>
        <v>N.Drias</v>
      </c>
      <c r="U13" s="170" t="str">
        <f>'Emploi Global'!T26</f>
        <v>TP RDM</v>
      </c>
      <c r="V13" s="171" t="str">
        <f>'Emploi Global'!U26</f>
        <v>MET/G01</v>
      </c>
      <c r="W13" s="172" t="str">
        <f>'Emploi Global'!V26</f>
        <v>Lab RDM</v>
      </c>
      <c r="X13" s="169">
        <f>'Emploi Global'!W26</f>
        <v>0</v>
      </c>
      <c r="Y13" s="170">
        <f>'Emploi Global'!X26</f>
        <v>0</v>
      </c>
      <c r="Z13" s="171" t="str">
        <f>'Emploi Global'!Y26</f>
        <v>MET</v>
      </c>
      <c r="AA13" s="172">
        <f>'Emploi Global'!Z26</f>
        <v>0</v>
      </c>
    </row>
    <row r="14" spans="3:27" ht="30" x14ac:dyDescent="0.25">
      <c r="C14" s="237"/>
      <c r="D14" s="173" t="str">
        <f>'Emploi Global'!C27</f>
        <v>Y.Djebloune</v>
      </c>
      <c r="E14" s="174" t="str">
        <f>'Emploi Global'!D27</f>
        <v>Thermodynamique 2 (CRS)</v>
      </c>
      <c r="F14" s="175">
        <f>'Emploi Global'!E27</f>
        <v>0</v>
      </c>
      <c r="G14" s="175" t="str">
        <f>'Emploi Global'!F27</f>
        <v>Amphi 4</v>
      </c>
      <c r="H14" s="177" t="str">
        <f>'Emploi Global'!G27</f>
        <v>H.Djemai</v>
      </c>
      <c r="I14" s="178" t="str">
        <f>'Emploi Global'!H27</f>
        <v>Résistance des matériaux (TD)</v>
      </c>
      <c r="J14" s="179" t="str">
        <f>'Emploi Global'!I27</f>
        <v>G01</v>
      </c>
      <c r="K14" s="180" t="str">
        <f>'Emploi Global'!J27</f>
        <v>S:A2</v>
      </c>
      <c r="L14" s="177">
        <f>'Emploi Global'!K27</f>
        <v>0</v>
      </c>
      <c r="M14" s="178">
        <f>'Emploi Global'!L27</f>
        <v>0</v>
      </c>
      <c r="N14" s="179" t="str">
        <f>'Emploi Global'!M27</f>
        <v>G01</v>
      </c>
      <c r="O14" s="180">
        <f>'Emploi Global'!N27</f>
        <v>0</v>
      </c>
      <c r="P14" s="173" t="str">
        <f>'Emploi Global'!O27</f>
        <v>F.Chabane</v>
      </c>
      <c r="Q14" s="174" t="str">
        <f>'Emploi Global'!P27</f>
        <v>TP MDF / RDM</v>
      </c>
      <c r="R14" s="175" t="str">
        <f>'Emploi Global'!Q27</f>
        <v>G01/MET</v>
      </c>
      <c r="S14" s="176" t="str">
        <f>'Emploi Global'!R27</f>
        <v>Lab MDF/RDM</v>
      </c>
      <c r="T14" s="177" t="str">
        <f>'Emploi Global'!S27</f>
        <v>F.Chabane</v>
      </c>
      <c r="U14" s="178" t="str">
        <f>'Emploi Global'!T27</f>
        <v>TP MDF / RDM</v>
      </c>
      <c r="V14" s="179" t="str">
        <f>'Emploi Global'!U27</f>
        <v>G01/MET</v>
      </c>
      <c r="W14" s="180" t="str">
        <f>'Emploi Global'!V27</f>
        <v>Lab MDF/RDM</v>
      </c>
      <c r="X14" s="177">
        <f>'Emploi Global'!W27</f>
        <v>0</v>
      </c>
      <c r="Y14" s="178">
        <f>'Emploi Global'!X27</f>
        <v>0</v>
      </c>
      <c r="Z14" s="179" t="str">
        <f>'Emploi Global'!Y27</f>
        <v>G01</v>
      </c>
      <c r="AA14" s="180">
        <f>'Emploi Global'!Z27</f>
        <v>0</v>
      </c>
    </row>
    <row r="15" spans="3:27" ht="30" x14ac:dyDescent="0.25">
      <c r="C15" s="237"/>
      <c r="D15" s="173">
        <f>'Emploi Global'!C28</f>
        <v>0</v>
      </c>
      <c r="E15" s="174">
        <f>'Emploi Global'!D28</f>
        <v>0</v>
      </c>
      <c r="F15" s="175">
        <f>'Emploi Global'!E28</f>
        <v>0</v>
      </c>
      <c r="G15" s="175">
        <f>'Emploi Global'!F28</f>
        <v>0</v>
      </c>
      <c r="H15" s="177" t="str">
        <f>'Emploi Global'!G28</f>
        <v>K.Zeghdoudi</v>
      </c>
      <c r="I15" s="178" t="str">
        <f>'Emploi Global'!H28</f>
        <v>Mathématique 4 (TD)</v>
      </c>
      <c r="J15" s="179" t="str">
        <f>'Emploi Global'!I28</f>
        <v>G02</v>
      </c>
      <c r="K15" s="180" t="str">
        <f>'Emploi Global'!J28</f>
        <v>S:A3</v>
      </c>
      <c r="L15" s="177">
        <f>'Emploi Global'!K28</f>
        <v>0</v>
      </c>
      <c r="M15" s="178">
        <f>'Emploi Global'!L28</f>
        <v>0</v>
      </c>
      <c r="N15" s="179" t="str">
        <f>'Emploi Global'!M28</f>
        <v>G02</v>
      </c>
      <c r="O15" s="180">
        <f>'Emploi Global'!N28</f>
        <v>0</v>
      </c>
      <c r="P15" s="173" t="str">
        <f>'Emploi Global'!O28</f>
        <v>B.Guerira</v>
      </c>
      <c r="Q15" s="174" t="str">
        <f>'Emploi Global'!P28</f>
        <v>TP DAO / TP Fabrication mécanique</v>
      </c>
      <c r="R15" s="175" t="str">
        <f>'Emploi Global'!Q28</f>
        <v>G02/G03</v>
      </c>
      <c r="S15" s="176" t="str">
        <f>'Emploi Global'!R28</f>
        <v>C4/Hall Tech</v>
      </c>
      <c r="T15" s="177" t="str">
        <f>'Emploi Global'!S28</f>
        <v>B.Guerira</v>
      </c>
      <c r="U15" s="178" t="str">
        <f>'Emploi Global'!T28</f>
        <v>TP DAO / TP Fabrication mécanique</v>
      </c>
      <c r="V15" s="179" t="str">
        <f>'Emploi Global'!U28</f>
        <v>G02/G03</v>
      </c>
      <c r="W15" s="180" t="str">
        <f>'Emploi Global'!V28</f>
        <v>C4/Hall Tech</v>
      </c>
      <c r="X15" s="177">
        <f>'Emploi Global'!W28</f>
        <v>0</v>
      </c>
      <c r="Y15" s="178">
        <f>'Emploi Global'!X28</f>
        <v>0</v>
      </c>
      <c r="Z15" s="179" t="str">
        <f>'Emploi Global'!Y28</f>
        <v>G02</v>
      </c>
      <c r="AA15" s="180">
        <f>'Emploi Global'!Z28</f>
        <v>0</v>
      </c>
    </row>
    <row r="16" spans="3:27" ht="30" x14ac:dyDescent="0.25">
      <c r="C16" s="237"/>
      <c r="D16" s="173">
        <f>'Emploi Global'!C29</f>
        <v>0</v>
      </c>
      <c r="E16" s="174">
        <f>'Emploi Global'!D29</f>
        <v>0</v>
      </c>
      <c r="F16" s="175">
        <f>'Emploi Global'!E29</f>
        <v>0</v>
      </c>
      <c r="G16" s="175">
        <f>'Emploi Global'!F29</f>
        <v>0</v>
      </c>
      <c r="H16" s="177" t="str">
        <f>'Emploi Global'!G29</f>
        <v>Y.Djebloune</v>
      </c>
      <c r="I16" s="178" t="str">
        <f>'Emploi Global'!H29</f>
        <v>Thermodynamique 2 (TD)</v>
      </c>
      <c r="J16" s="179" t="str">
        <f>'Emploi Global'!I29</f>
        <v>G03</v>
      </c>
      <c r="K16" s="180" t="str">
        <f>'Emploi Global'!J29</f>
        <v>S:A4</v>
      </c>
      <c r="L16" s="177">
        <f>'Emploi Global'!K29</f>
        <v>0</v>
      </c>
      <c r="M16" s="178">
        <f>'Emploi Global'!L29</f>
        <v>0</v>
      </c>
      <c r="N16" s="179" t="str">
        <f>'Emploi Global'!M29</f>
        <v>G03</v>
      </c>
      <c r="O16" s="180">
        <f>'Emploi Global'!N29</f>
        <v>0</v>
      </c>
      <c r="P16" s="173" t="str">
        <f>'Emploi Global'!O29</f>
        <v>T.Masri</v>
      </c>
      <c r="Q16" s="174" t="str">
        <f>'Emploi Global'!P29</f>
        <v>TP Fabrication mécanique / TP DAO</v>
      </c>
      <c r="R16" s="175" t="str">
        <f>'Emploi Global'!Q29</f>
        <v>G03/G02</v>
      </c>
      <c r="S16" s="176" t="str">
        <f>'Emploi Global'!R29</f>
        <v>Hall Tech/C4</v>
      </c>
      <c r="T16" s="177" t="str">
        <f>'Emploi Global'!S29</f>
        <v>T.Masri</v>
      </c>
      <c r="U16" s="178" t="str">
        <f>'Emploi Global'!T29</f>
        <v>TP Fabrication mécanique / TP DAO</v>
      </c>
      <c r="V16" s="179" t="str">
        <f>'Emploi Global'!U29</f>
        <v>G03/G02</v>
      </c>
      <c r="W16" s="180" t="str">
        <f>'Emploi Global'!V29</f>
        <v>Hall Tech/C4</v>
      </c>
      <c r="X16" s="177">
        <f>'Emploi Global'!W29</f>
        <v>0</v>
      </c>
      <c r="Y16" s="178">
        <f>'Emploi Global'!X29</f>
        <v>0</v>
      </c>
      <c r="Z16" s="179" t="str">
        <f>'Emploi Global'!Y29</f>
        <v>G03</v>
      </c>
      <c r="AA16" s="180">
        <f>'Emploi Global'!Z29</f>
        <v>0</v>
      </c>
    </row>
    <row r="17" spans="3:27" ht="15.75" thickBot="1" x14ac:dyDescent="0.3">
      <c r="C17" s="237"/>
      <c r="D17" s="202">
        <f>'Emploi Global'!C30</f>
        <v>0</v>
      </c>
      <c r="E17" s="203">
        <f>'Emploi Global'!D30</f>
        <v>0</v>
      </c>
      <c r="F17" s="204">
        <f>'Emploi Global'!E30</f>
        <v>0</v>
      </c>
      <c r="G17" s="204">
        <f>'Emploi Global'!F30</f>
        <v>0</v>
      </c>
      <c r="H17" s="206">
        <f>'Emploi Global'!G30</f>
        <v>0</v>
      </c>
      <c r="I17" s="207">
        <f>'Emploi Global'!H30</f>
        <v>0</v>
      </c>
      <c r="J17" s="208">
        <f>'Emploi Global'!I30</f>
        <v>0</v>
      </c>
      <c r="K17" s="209">
        <f>'Emploi Global'!J30</f>
        <v>0</v>
      </c>
      <c r="L17" s="206">
        <f>'Emploi Global'!K30</f>
        <v>0</v>
      </c>
      <c r="M17" s="207">
        <f>'Emploi Global'!L30</f>
        <v>0</v>
      </c>
      <c r="N17" s="208">
        <f>'Emploi Global'!M30</f>
        <v>0</v>
      </c>
      <c r="O17" s="209">
        <f>'Emploi Global'!N30</f>
        <v>0</v>
      </c>
      <c r="P17" s="202">
        <f>'Emploi Global'!O30</f>
        <v>0</v>
      </c>
      <c r="Q17" s="203">
        <f>'Emploi Global'!P30</f>
        <v>0</v>
      </c>
      <c r="R17" s="204">
        <f>'Emploi Global'!Q30</f>
        <v>0</v>
      </c>
      <c r="S17" s="205">
        <f>'Emploi Global'!R30</f>
        <v>0</v>
      </c>
      <c r="T17" s="206">
        <f>'Emploi Global'!S30</f>
        <v>0</v>
      </c>
      <c r="U17" s="207">
        <f>'Emploi Global'!T30</f>
        <v>0</v>
      </c>
      <c r="V17" s="208">
        <f>'Emploi Global'!U30</f>
        <v>0</v>
      </c>
      <c r="W17" s="209">
        <f>'Emploi Global'!V30</f>
        <v>0</v>
      </c>
      <c r="X17" s="206">
        <f>'Emploi Global'!W30</f>
        <v>0</v>
      </c>
      <c r="Y17" s="207">
        <f>'Emploi Global'!X30</f>
        <v>0</v>
      </c>
      <c r="Z17" s="208">
        <f>'Emploi Global'!Y30</f>
        <v>0</v>
      </c>
      <c r="AA17" s="209">
        <f>'Emploi Global'!Z30</f>
        <v>0</v>
      </c>
    </row>
    <row r="18" spans="3:27" ht="30" x14ac:dyDescent="0.25">
      <c r="C18" s="239" t="s">
        <v>13</v>
      </c>
      <c r="D18" s="166" t="str">
        <f>'Emploi Global'!C47</f>
        <v>F.Chouia</v>
      </c>
      <c r="E18" s="165" t="str">
        <f>'Emploi Global'!D47</f>
        <v xml:space="preserve">TP Minéralogie et cristallographie </v>
      </c>
      <c r="F18" s="167" t="str">
        <f>'Emploi Global'!E47</f>
        <v>MET</v>
      </c>
      <c r="G18" s="168" t="str">
        <f>'Emploi Global'!F47</f>
        <v>C2</v>
      </c>
      <c r="H18" s="169" t="str">
        <f>'Emploi Global'!G47</f>
        <v>N.Remili</v>
      </c>
      <c r="I18" s="170" t="str">
        <f>'Emploi Global'!H47</f>
        <v>Méthodes numériques (CRS)</v>
      </c>
      <c r="J18" s="171">
        <f>'Emploi Global'!I47</f>
        <v>0</v>
      </c>
      <c r="K18" s="172" t="str">
        <f>'Emploi Global'!J47</f>
        <v>Amphi 4</v>
      </c>
      <c r="L18" s="169">
        <f>'Emploi Global'!K47</f>
        <v>0</v>
      </c>
      <c r="M18" s="170">
        <f>'Emploi Global'!L47</f>
        <v>0</v>
      </c>
      <c r="N18" s="171">
        <f>'Emploi Global'!M47</f>
        <v>0</v>
      </c>
      <c r="O18" s="172">
        <f>'Emploi Global'!N47</f>
        <v>0</v>
      </c>
      <c r="P18" s="169" t="str">
        <f>'Emploi Global'!O47</f>
        <v>T.Masri</v>
      </c>
      <c r="Q18" s="170" t="str">
        <f>'Emploi Global'!P47</f>
        <v>TP DAO</v>
      </c>
      <c r="R18" s="171" t="str">
        <f>'Emploi Global'!Q47</f>
        <v>MET</v>
      </c>
      <c r="S18" s="172" t="str">
        <f>'Emploi Global'!R47</f>
        <v>C4</v>
      </c>
      <c r="T18" s="169" t="str">
        <f>'Emploi Global'!S47</f>
        <v>T.Masri</v>
      </c>
      <c r="U18" s="170" t="str">
        <f>'Emploi Global'!T47</f>
        <v>TP DAO</v>
      </c>
      <c r="V18" s="171" t="str">
        <f>'Emploi Global'!U47</f>
        <v>MET</v>
      </c>
      <c r="W18" s="172" t="str">
        <f>'Emploi Global'!V47</f>
        <v>C4</v>
      </c>
      <c r="X18" s="169">
        <f>'Emploi Global'!W47</f>
        <v>0</v>
      </c>
      <c r="Y18" s="170">
        <f>'Emploi Global'!X47</f>
        <v>0</v>
      </c>
      <c r="Z18" s="171" t="str">
        <f>'Emploi Global'!Y47</f>
        <v>MET</v>
      </c>
      <c r="AA18" s="172">
        <f>'Emploi Global'!Z47</f>
        <v>0</v>
      </c>
    </row>
    <row r="19" spans="3:27" ht="30" x14ac:dyDescent="0.25">
      <c r="C19" s="240"/>
      <c r="D19" s="173" t="str">
        <f>'Emploi Global'!C48</f>
        <v>N.Remili</v>
      </c>
      <c r="E19" s="174" t="str">
        <f>'Emploi Global'!D48</f>
        <v>Méthodes numériques (TD)</v>
      </c>
      <c r="F19" s="175" t="str">
        <f>'Emploi Global'!E48</f>
        <v>G01</v>
      </c>
      <c r="G19" s="176" t="str">
        <f>'Emploi Global'!F48</f>
        <v>S:A2</v>
      </c>
      <c r="H19" s="177" t="str">
        <f>'Emploi Global'!G48</f>
        <v>N.Remili</v>
      </c>
      <c r="I19" s="178" t="str">
        <f>'Emploi Global'!H48</f>
        <v>Méthodes numériques (CRS)</v>
      </c>
      <c r="J19" s="179">
        <f>'Emploi Global'!I48</f>
        <v>0</v>
      </c>
      <c r="K19" s="180" t="str">
        <f>'Emploi Global'!J48</f>
        <v>Amphi 4</v>
      </c>
      <c r="L19" s="177">
        <f>'Emploi Global'!K48</f>
        <v>0</v>
      </c>
      <c r="M19" s="178">
        <f>'Emploi Global'!L48</f>
        <v>0</v>
      </c>
      <c r="N19" s="179">
        <f>'Emploi Global'!M48</f>
        <v>0</v>
      </c>
      <c r="O19" s="180">
        <f>'Emploi Global'!N48</f>
        <v>0</v>
      </c>
      <c r="P19" s="177">
        <f>'Emploi Global'!O48</f>
        <v>0</v>
      </c>
      <c r="Q19" s="178">
        <f>'Emploi Global'!P48</f>
        <v>0</v>
      </c>
      <c r="R19" s="179">
        <f>'Emploi Global'!Q48</f>
        <v>0</v>
      </c>
      <c r="S19" s="180">
        <f>'Emploi Global'!R48</f>
        <v>0</v>
      </c>
      <c r="T19" s="177" t="str">
        <f>'Emploi Global'!S48</f>
        <v>B.Guerira</v>
      </c>
      <c r="U19" s="178" t="str">
        <f>'Emploi Global'!T48</f>
        <v>Fabrication mécanique</v>
      </c>
      <c r="V19" s="179">
        <f>'Emploi Global'!U48</f>
        <v>0</v>
      </c>
      <c r="W19" s="180" t="str">
        <f>'Emploi Global'!V48</f>
        <v>Amphi 4</v>
      </c>
      <c r="X19" s="177">
        <f>'Emploi Global'!W48</f>
        <v>0</v>
      </c>
      <c r="Y19" s="178">
        <f>'Emploi Global'!X48</f>
        <v>0</v>
      </c>
      <c r="Z19" s="179" t="str">
        <f>'Emploi Global'!Y48</f>
        <v>G01</v>
      </c>
      <c r="AA19" s="180">
        <f>'Emploi Global'!Z48</f>
        <v>0</v>
      </c>
    </row>
    <row r="20" spans="3:27" ht="30" x14ac:dyDescent="0.25">
      <c r="C20" s="240"/>
      <c r="D20" s="173" t="str">
        <f>'Emploi Global'!C49</f>
        <v>A.Benchabane</v>
      </c>
      <c r="E20" s="174" t="str">
        <f>'Emploi Global'!D49</f>
        <v>TP Méthodes numériques</v>
      </c>
      <c r="F20" s="175" t="str">
        <f>'Emploi Global'!E49</f>
        <v>G02</v>
      </c>
      <c r="G20" s="176" t="str">
        <f>'Emploi Global'!F49</f>
        <v>C4</v>
      </c>
      <c r="H20" s="177">
        <f>'Emploi Global'!G49</f>
        <v>0</v>
      </c>
      <c r="I20" s="178">
        <f>'Emploi Global'!H49</f>
        <v>0</v>
      </c>
      <c r="J20" s="179">
        <f>'Emploi Global'!I49</f>
        <v>0</v>
      </c>
      <c r="K20" s="180">
        <f>'Emploi Global'!J49</f>
        <v>0</v>
      </c>
      <c r="L20" s="177">
        <f>'Emploi Global'!K49</f>
        <v>0</v>
      </c>
      <c r="M20" s="178">
        <f>'Emploi Global'!L49</f>
        <v>0</v>
      </c>
      <c r="N20" s="179">
        <f>'Emploi Global'!M49</f>
        <v>0</v>
      </c>
      <c r="O20" s="180">
        <f>'Emploi Global'!N49</f>
        <v>0</v>
      </c>
      <c r="P20" s="177">
        <f>'Emploi Global'!O49</f>
        <v>0</v>
      </c>
      <c r="Q20" s="178">
        <f>'Emploi Global'!P49</f>
        <v>0</v>
      </c>
      <c r="R20" s="179">
        <f>'Emploi Global'!Q49</f>
        <v>0</v>
      </c>
      <c r="S20" s="180">
        <f>'Emploi Global'!R49</f>
        <v>0</v>
      </c>
      <c r="T20" s="177">
        <f>'Emploi Global'!S49</f>
        <v>0</v>
      </c>
      <c r="U20" s="178" t="str">
        <f>'Emploi Global'!T49</f>
        <v>Fabrication mécanique</v>
      </c>
      <c r="V20" s="179">
        <f>'Emploi Global'!U49</f>
        <v>0</v>
      </c>
      <c r="W20" s="180">
        <f>'Emploi Global'!V49</f>
        <v>0</v>
      </c>
      <c r="X20" s="177">
        <f>'Emploi Global'!W49</f>
        <v>0</v>
      </c>
      <c r="Y20" s="178">
        <f>'Emploi Global'!X49</f>
        <v>0</v>
      </c>
      <c r="Z20" s="179" t="str">
        <f>'Emploi Global'!Y49</f>
        <v>G02</v>
      </c>
      <c r="AA20" s="180">
        <f>'Emploi Global'!Z49</f>
        <v>0</v>
      </c>
    </row>
    <row r="21" spans="3:27" ht="30" x14ac:dyDescent="0.25">
      <c r="C21" s="240"/>
      <c r="D21" s="173" t="str">
        <f>'Emploi Global'!C50</f>
        <v>K.Zeghdoudi</v>
      </c>
      <c r="E21" s="174" t="str">
        <f>'Emploi Global'!D50</f>
        <v>Mathématique 4 (TD)</v>
      </c>
      <c r="F21" s="175" t="str">
        <f>'Emploi Global'!E50</f>
        <v>G03</v>
      </c>
      <c r="G21" s="176" t="str">
        <f>'Emploi Global'!F50</f>
        <v>S:A4</v>
      </c>
      <c r="H21" s="177">
        <f>'Emploi Global'!G50</f>
        <v>0</v>
      </c>
      <c r="I21" s="178">
        <f>'Emploi Global'!H50</f>
        <v>0</v>
      </c>
      <c r="J21" s="179">
        <f>'Emploi Global'!I50</f>
        <v>0</v>
      </c>
      <c r="K21" s="180">
        <f>'Emploi Global'!J50</f>
        <v>0</v>
      </c>
      <c r="L21" s="177" t="str">
        <f>'Emploi Global'!K50</f>
        <v>A.Benchabane</v>
      </c>
      <c r="M21" s="178" t="str">
        <f>'Emploi Global'!L50</f>
        <v>TP Méthodes numériques</v>
      </c>
      <c r="N21" s="179" t="str">
        <f>'Emploi Global'!M50</f>
        <v>G03</v>
      </c>
      <c r="O21" s="180" t="str">
        <f>'Emploi Global'!N50</f>
        <v>C4</v>
      </c>
      <c r="P21" s="177">
        <f>'Emploi Global'!O50</f>
        <v>0</v>
      </c>
      <c r="Q21" s="178">
        <f>'Emploi Global'!P50</f>
        <v>0</v>
      </c>
      <c r="R21" s="179">
        <f>'Emploi Global'!Q50</f>
        <v>0</v>
      </c>
      <c r="S21" s="180">
        <f>'Emploi Global'!R50</f>
        <v>0</v>
      </c>
      <c r="T21" s="177">
        <f>'Emploi Global'!S50</f>
        <v>0</v>
      </c>
      <c r="U21" s="178" t="str">
        <f>'Emploi Global'!T50</f>
        <v>Fabrication mécanique</v>
      </c>
      <c r="V21" s="179">
        <f>'Emploi Global'!U50</f>
        <v>0</v>
      </c>
      <c r="W21" s="180">
        <f>'Emploi Global'!V50</f>
        <v>0</v>
      </c>
      <c r="X21" s="177">
        <f>'Emploi Global'!W50</f>
        <v>0</v>
      </c>
      <c r="Y21" s="178">
        <f>'Emploi Global'!X50</f>
        <v>0</v>
      </c>
      <c r="Z21" s="179" t="str">
        <f>'Emploi Global'!Y50</f>
        <v>G03</v>
      </c>
      <c r="AA21" s="180">
        <f>'Emploi Global'!Z50</f>
        <v>0</v>
      </c>
    </row>
    <row r="22" spans="3:27" ht="15.75" thickBot="1" x14ac:dyDescent="0.3">
      <c r="C22" s="240"/>
      <c r="D22" s="202">
        <f>'Emploi Global'!C51</f>
        <v>0</v>
      </c>
      <c r="E22" s="203">
        <f>'Emploi Global'!D51</f>
        <v>0</v>
      </c>
      <c r="F22" s="204">
        <f>'Emploi Global'!E51</f>
        <v>0</v>
      </c>
      <c r="G22" s="205">
        <f>'Emploi Global'!F51</f>
        <v>0</v>
      </c>
      <c r="H22" s="206">
        <f>'Emploi Global'!G51</f>
        <v>0</v>
      </c>
      <c r="I22" s="207">
        <f>'Emploi Global'!H51</f>
        <v>0</v>
      </c>
      <c r="J22" s="208">
        <f>'Emploi Global'!I51</f>
        <v>0</v>
      </c>
      <c r="K22" s="209">
        <f>'Emploi Global'!J51</f>
        <v>0</v>
      </c>
      <c r="L22" s="206">
        <f>'Emploi Global'!K51</f>
        <v>0</v>
      </c>
      <c r="M22" s="207">
        <f>'Emploi Global'!L51</f>
        <v>0</v>
      </c>
      <c r="N22" s="208">
        <f>'Emploi Global'!M51</f>
        <v>0</v>
      </c>
      <c r="O22" s="209">
        <f>'Emploi Global'!N51</f>
        <v>0</v>
      </c>
      <c r="P22" s="206">
        <f>'Emploi Global'!O51</f>
        <v>0</v>
      </c>
      <c r="Q22" s="207">
        <f>'Emploi Global'!P51</f>
        <v>0</v>
      </c>
      <c r="R22" s="208">
        <f>'Emploi Global'!Q51</f>
        <v>0</v>
      </c>
      <c r="S22" s="209">
        <f>'Emploi Global'!R51</f>
        <v>0</v>
      </c>
      <c r="T22" s="206">
        <f>'Emploi Global'!S51</f>
        <v>0</v>
      </c>
      <c r="U22" s="207" t="str">
        <f>'Emploi Global'!T51</f>
        <v>Fabrication mécanique</v>
      </c>
      <c r="V22" s="208">
        <f>'Emploi Global'!U51</f>
        <v>0</v>
      </c>
      <c r="W22" s="209">
        <f>'Emploi Global'!V51</f>
        <v>0</v>
      </c>
      <c r="X22" s="206">
        <f>'Emploi Global'!W51</f>
        <v>0</v>
      </c>
      <c r="Y22" s="207">
        <f>'Emploi Global'!X51</f>
        <v>0</v>
      </c>
      <c r="Z22" s="208">
        <f>'Emploi Global'!Y51</f>
        <v>0</v>
      </c>
      <c r="AA22" s="209">
        <f>'Emploi Global'!Z51</f>
        <v>0</v>
      </c>
    </row>
    <row r="23" spans="3:27" ht="45" x14ac:dyDescent="0.25">
      <c r="C23" s="236" t="s">
        <v>14</v>
      </c>
      <c r="D23" s="166" t="str">
        <f>'Emploi Global'!C68</f>
        <v>H.Djemai</v>
      </c>
      <c r="E23" s="165" t="str">
        <f>'Emploi Global'!D68</f>
        <v>Résistance des matériaux (TD)</v>
      </c>
      <c r="F23" s="167" t="str">
        <f>'Emploi Global'!E68</f>
        <v>MET</v>
      </c>
      <c r="G23" s="168" t="str">
        <f>'Emploi Global'!F68</f>
        <v>S:A1</v>
      </c>
      <c r="H23" s="166" t="str">
        <f>'Emploi Global'!G68</f>
        <v>A.Benchabane</v>
      </c>
      <c r="I23" s="165" t="str">
        <f>'Emploi Global'!H68</f>
        <v>TP Méthodes numériques</v>
      </c>
      <c r="J23" s="167" t="str">
        <f>'Emploi Global'!I68</f>
        <v>MET</v>
      </c>
      <c r="K23" s="168" t="str">
        <f>'Emploi Global'!J68</f>
        <v>S:A1</v>
      </c>
      <c r="L23" s="169">
        <f>'Emploi Global'!K68</f>
        <v>0</v>
      </c>
      <c r="M23" s="170">
        <f>'Emploi Global'!L68</f>
        <v>0</v>
      </c>
      <c r="N23" s="171" t="str">
        <f>'Emploi Global'!M68</f>
        <v>MET</v>
      </c>
      <c r="O23" s="172">
        <f>'Emploi Global'!N68</f>
        <v>0</v>
      </c>
      <c r="P23" s="169" t="str">
        <f>'Emploi Global'!O68</f>
        <v>N.Remili</v>
      </c>
      <c r="Q23" s="170" t="str">
        <f>'Emploi Global'!P68</f>
        <v>Méthodes numériques (TD)</v>
      </c>
      <c r="R23" s="171" t="str">
        <f>'Emploi Global'!Q68</f>
        <v>MET</v>
      </c>
      <c r="S23" s="172" t="str">
        <f>'Emploi Global'!R68</f>
        <v>S:A1</v>
      </c>
      <c r="T23" s="169" t="str">
        <f>'Emploi Global'!S68</f>
        <v>M.Djellab</v>
      </c>
      <c r="U23" s="170" t="str">
        <f>'Emploi Global'!T68</f>
        <v>Technique d'expr, inform, et communication (CRS)</v>
      </c>
      <c r="V23" s="171">
        <f>'Emploi Global'!U68</f>
        <v>0</v>
      </c>
      <c r="W23" s="172" t="str">
        <f>'Emploi Global'!V68</f>
        <v>C3</v>
      </c>
      <c r="X23" s="166">
        <f>'Emploi Global'!W68</f>
        <v>0</v>
      </c>
      <c r="Y23" s="165">
        <f>'Emploi Global'!X68</f>
        <v>0</v>
      </c>
      <c r="Z23" s="167" t="str">
        <f>'Emploi Global'!Y68</f>
        <v>MET</v>
      </c>
      <c r="AA23" s="168">
        <f>'Emploi Global'!Z68</f>
        <v>0</v>
      </c>
    </row>
    <row r="24" spans="3:27" ht="45" x14ac:dyDescent="0.25">
      <c r="C24" s="237"/>
      <c r="D24" s="173" t="str">
        <f>'Emploi Global'!C69</f>
        <v>K.Zeghdoudi</v>
      </c>
      <c r="E24" s="174" t="str">
        <f>'Emploi Global'!D69</f>
        <v>Mathématique 4 (TD)</v>
      </c>
      <c r="F24" s="175" t="str">
        <f>'Emploi Global'!E69</f>
        <v>G01</v>
      </c>
      <c r="G24" s="176" t="str">
        <f>'Emploi Global'!F69</f>
        <v>S:A2</v>
      </c>
      <c r="H24" s="173" t="str">
        <f>'Emploi Global'!G69</f>
        <v>Y.Djebloune</v>
      </c>
      <c r="I24" s="174" t="str">
        <f>'Emploi Global'!H69</f>
        <v>Thermodynamique 2 (TD)</v>
      </c>
      <c r="J24" s="175" t="str">
        <f>'Emploi Global'!I69</f>
        <v>G01</v>
      </c>
      <c r="K24" s="176" t="str">
        <f>'Emploi Global'!J69</f>
        <v>S:A2</v>
      </c>
      <c r="L24" s="177">
        <f>'Emploi Global'!K69</f>
        <v>0</v>
      </c>
      <c r="M24" s="178">
        <f>'Emploi Global'!L69</f>
        <v>0</v>
      </c>
      <c r="N24" s="179" t="str">
        <f>'Emploi Global'!M69</f>
        <v>G01</v>
      </c>
      <c r="O24" s="180">
        <f>'Emploi Global'!N69</f>
        <v>0</v>
      </c>
      <c r="P24" s="177" t="str">
        <f>'Emploi Global'!O69</f>
        <v>A.Benchabane</v>
      </c>
      <c r="Q24" s="178" t="str">
        <f>'Emploi Global'!P69</f>
        <v>TP Méthodes numériques</v>
      </c>
      <c r="R24" s="179" t="str">
        <f>'Emploi Global'!Q69</f>
        <v>G01</v>
      </c>
      <c r="S24" s="180" t="str">
        <f>'Emploi Global'!R69</f>
        <v>C4</v>
      </c>
      <c r="T24" s="177" t="str">
        <f>'Emploi Global'!S69</f>
        <v>M.Djellab</v>
      </c>
      <c r="U24" s="178" t="str">
        <f>'Emploi Global'!T69</f>
        <v>Technique d'expr, inform, et communication (CRS)</v>
      </c>
      <c r="V24" s="179">
        <f>'Emploi Global'!U69</f>
        <v>0</v>
      </c>
      <c r="W24" s="180" t="str">
        <f>'Emploi Global'!V69</f>
        <v>C3</v>
      </c>
      <c r="X24" s="173">
        <f>'Emploi Global'!W69</f>
        <v>0</v>
      </c>
      <c r="Y24" s="174">
        <f>'Emploi Global'!X69</f>
        <v>0</v>
      </c>
      <c r="Z24" s="175" t="str">
        <f>'Emploi Global'!Y69</f>
        <v>G01</v>
      </c>
      <c r="AA24" s="176">
        <f>'Emploi Global'!Z69</f>
        <v>0</v>
      </c>
    </row>
    <row r="25" spans="3:27" ht="30" x14ac:dyDescent="0.25">
      <c r="C25" s="237"/>
      <c r="D25" s="173" t="str">
        <f>'Emploi Global'!C70</f>
        <v>Y.Djebloune</v>
      </c>
      <c r="E25" s="174" t="str">
        <f>'Emploi Global'!D70</f>
        <v>Thermodynamique 2 (TD)</v>
      </c>
      <c r="F25" s="175" t="str">
        <f>'Emploi Global'!E70</f>
        <v>G02</v>
      </c>
      <c r="G25" s="176" t="str">
        <f>'Emploi Global'!F70</f>
        <v>S:A3</v>
      </c>
      <c r="H25" s="173" t="str">
        <f>'Emploi Global'!G70</f>
        <v>N.Remili</v>
      </c>
      <c r="I25" s="174" t="str">
        <f>'Emploi Global'!H70</f>
        <v>Méthodes numériques (TD)</v>
      </c>
      <c r="J25" s="175" t="str">
        <f>'Emploi Global'!I70</f>
        <v>G02</v>
      </c>
      <c r="K25" s="176" t="str">
        <f>'Emploi Global'!J70</f>
        <v>S:A3</v>
      </c>
      <c r="L25" s="177" t="str">
        <f>'Emploi Global'!K70</f>
        <v>H.Djemai</v>
      </c>
      <c r="M25" s="178" t="str">
        <f>'Emploi Global'!L70</f>
        <v>Résistance des matériaux (TD)</v>
      </c>
      <c r="N25" s="179" t="str">
        <f>'Emploi Global'!M70</f>
        <v>G02</v>
      </c>
      <c r="O25" s="180" t="str">
        <f>'Emploi Global'!N70</f>
        <v>S:A3</v>
      </c>
      <c r="P25" s="177">
        <f>'Emploi Global'!O70</f>
        <v>0</v>
      </c>
      <c r="Q25" s="178">
        <f>'Emploi Global'!P70</f>
        <v>0</v>
      </c>
      <c r="R25" s="179" t="str">
        <f>'Emploi Global'!Q70</f>
        <v>G02</v>
      </c>
      <c r="S25" s="180" t="str">
        <f>'Emploi Global'!R70</f>
        <v>S:A3</v>
      </c>
      <c r="T25" s="177">
        <f>'Emploi Global'!S70</f>
        <v>0</v>
      </c>
      <c r="U25" s="178">
        <f>'Emploi Global'!T70</f>
        <v>0</v>
      </c>
      <c r="V25" s="179">
        <f>'Emploi Global'!U70</f>
        <v>0</v>
      </c>
      <c r="W25" s="180">
        <f>'Emploi Global'!V70</f>
        <v>0</v>
      </c>
      <c r="X25" s="173">
        <f>'Emploi Global'!W70</f>
        <v>0</v>
      </c>
      <c r="Y25" s="174">
        <f>'Emploi Global'!X70</f>
        <v>0</v>
      </c>
      <c r="Z25" s="175" t="str">
        <f>'Emploi Global'!Y70</f>
        <v>G02</v>
      </c>
      <c r="AA25" s="176">
        <f>'Emploi Global'!Z70</f>
        <v>0</v>
      </c>
    </row>
    <row r="26" spans="3:27" ht="30" x14ac:dyDescent="0.25">
      <c r="C26" s="237"/>
      <c r="D26" s="173" t="str">
        <f>'Emploi Global'!C71</f>
        <v>N.Remili</v>
      </c>
      <c r="E26" s="174" t="str">
        <f>'Emploi Global'!D71</f>
        <v>Méthodes numériques (TD)</v>
      </c>
      <c r="F26" s="175" t="str">
        <f>'Emploi Global'!E71</f>
        <v>G03</v>
      </c>
      <c r="G26" s="176" t="str">
        <f>'Emploi Global'!F71</f>
        <v>S:A4</v>
      </c>
      <c r="H26" s="173" t="str">
        <f>'Emploi Global'!G71</f>
        <v>H.Djemai</v>
      </c>
      <c r="I26" s="174" t="str">
        <f>'Emploi Global'!H71</f>
        <v>Résistance des matériaux (TD)</v>
      </c>
      <c r="J26" s="175" t="str">
        <f>'Emploi Global'!I71</f>
        <v>G03</v>
      </c>
      <c r="K26" s="176" t="str">
        <f>'Emploi Global'!J71</f>
        <v>S:A4</v>
      </c>
      <c r="L26" s="177">
        <f>'Emploi Global'!K71</f>
        <v>0</v>
      </c>
      <c r="M26" s="178">
        <f>'Emploi Global'!L71</f>
        <v>0</v>
      </c>
      <c r="N26" s="179" t="str">
        <f>'Emploi Global'!M71</f>
        <v>G03</v>
      </c>
      <c r="O26" s="180">
        <f>'Emploi Global'!N71</f>
        <v>0</v>
      </c>
      <c r="P26" s="177">
        <f>'Emploi Global'!O71</f>
        <v>0</v>
      </c>
      <c r="Q26" s="178">
        <f>'Emploi Global'!P71</f>
        <v>0</v>
      </c>
      <c r="R26" s="179" t="str">
        <f>'Emploi Global'!Q71</f>
        <v>G03</v>
      </c>
      <c r="S26" s="180">
        <f>'Emploi Global'!R71</f>
        <v>0</v>
      </c>
      <c r="T26" s="177">
        <f>'Emploi Global'!S71</f>
        <v>0</v>
      </c>
      <c r="U26" s="178">
        <f>'Emploi Global'!T71</f>
        <v>0</v>
      </c>
      <c r="V26" s="179">
        <f>'Emploi Global'!U71</f>
        <v>0</v>
      </c>
      <c r="W26" s="180">
        <f>'Emploi Global'!V71</f>
        <v>0</v>
      </c>
      <c r="X26" s="173">
        <f>'Emploi Global'!W71</f>
        <v>0</v>
      </c>
      <c r="Y26" s="174">
        <f>'Emploi Global'!X71</f>
        <v>0</v>
      </c>
      <c r="Z26" s="175" t="str">
        <f>'Emploi Global'!Y71</f>
        <v>G03</v>
      </c>
      <c r="AA26" s="176">
        <f>'Emploi Global'!Z71</f>
        <v>0</v>
      </c>
    </row>
    <row r="27" spans="3:27" ht="15.75" thickBot="1" x14ac:dyDescent="0.3">
      <c r="C27" s="238"/>
      <c r="D27" s="202">
        <f>'Emploi Global'!C72</f>
        <v>0</v>
      </c>
      <c r="E27" s="203">
        <f>'Emploi Global'!D72</f>
        <v>0</v>
      </c>
      <c r="F27" s="204">
        <f>'Emploi Global'!E72</f>
        <v>0</v>
      </c>
      <c r="G27" s="205">
        <f>'Emploi Global'!F72</f>
        <v>0</v>
      </c>
      <c r="H27" s="202">
        <f>'Emploi Global'!G72</f>
        <v>0</v>
      </c>
      <c r="I27" s="203">
        <f>'Emploi Global'!H72</f>
        <v>0</v>
      </c>
      <c r="J27" s="204">
        <f>'Emploi Global'!I72</f>
        <v>0</v>
      </c>
      <c r="K27" s="205">
        <f>'Emploi Global'!J72</f>
        <v>0</v>
      </c>
      <c r="L27" s="206">
        <f>'Emploi Global'!K72</f>
        <v>0</v>
      </c>
      <c r="M27" s="207">
        <f>'Emploi Global'!L72</f>
        <v>0</v>
      </c>
      <c r="N27" s="208">
        <f>'Emploi Global'!M72</f>
        <v>0</v>
      </c>
      <c r="O27" s="209">
        <f>'Emploi Global'!N72</f>
        <v>0</v>
      </c>
      <c r="P27" s="206">
        <f>'Emploi Global'!O72</f>
        <v>0</v>
      </c>
      <c r="Q27" s="207">
        <f>'Emploi Global'!P72</f>
        <v>0</v>
      </c>
      <c r="R27" s="208">
        <f>'Emploi Global'!Q72</f>
        <v>0</v>
      </c>
      <c r="S27" s="209">
        <f>'Emploi Global'!R72</f>
        <v>0</v>
      </c>
      <c r="T27" s="206">
        <f>'Emploi Global'!S72</f>
        <v>0</v>
      </c>
      <c r="U27" s="207">
        <f>'Emploi Global'!T72</f>
        <v>0</v>
      </c>
      <c r="V27" s="208">
        <f>'Emploi Global'!U72</f>
        <v>0</v>
      </c>
      <c r="W27" s="209">
        <f>'Emploi Global'!V72</f>
        <v>0</v>
      </c>
      <c r="X27" s="202">
        <f>'Emploi Global'!W72</f>
        <v>0</v>
      </c>
      <c r="Y27" s="203">
        <f>'Emploi Global'!X72</f>
        <v>0</v>
      </c>
      <c r="Z27" s="204">
        <f>'Emploi Global'!Y72</f>
        <v>0</v>
      </c>
      <c r="AA27" s="205">
        <f>'Emploi Global'!Z72</f>
        <v>0</v>
      </c>
    </row>
    <row r="28" spans="3:27" ht="30" x14ac:dyDescent="0.25">
      <c r="C28" s="239" t="s">
        <v>15</v>
      </c>
      <c r="D28" s="169" t="str">
        <f>'Emploi Global'!C89</f>
        <v>K.Zeghdoudi</v>
      </c>
      <c r="E28" s="170" t="str">
        <f>'Emploi Global'!D89</f>
        <v>Mathématique 4 (TD)</v>
      </c>
      <c r="F28" s="171" t="str">
        <f>'Emploi Global'!E89</f>
        <v>MET</v>
      </c>
      <c r="G28" s="172" t="str">
        <f>'Emploi Global'!F89</f>
        <v>S:A1</v>
      </c>
      <c r="H28" s="166" t="str">
        <f>'Emploi Global'!G89</f>
        <v>M.Djellab</v>
      </c>
      <c r="I28" s="165" t="str">
        <f>'Emploi Global'!H89</f>
        <v>Propriétés des matériaux (CRS)</v>
      </c>
      <c r="J28" s="167">
        <f>'Emploi Global'!I89</f>
        <v>0</v>
      </c>
      <c r="K28" s="168" t="str">
        <f>'Emploi Global'!J89</f>
        <v>S:A1</v>
      </c>
      <c r="L28" s="166">
        <f>'Emploi Global'!K89</f>
        <v>0</v>
      </c>
      <c r="M28" s="165">
        <f>'Emploi Global'!L89</f>
        <v>0</v>
      </c>
      <c r="N28" s="167">
        <f>'Emploi Global'!M89</f>
        <v>0</v>
      </c>
      <c r="O28" s="168">
        <f>'Emploi Global'!N89</f>
        <v>0</v>
      </c>
      <c r="P28" s="166">
        <f>'Emploi Global'!O89</f>
        <v>0</v>
      </c>
      <c r="Q28" s="165">
        <f>'Emploi Global'!P89</f>
        <v>0</v>
      </c>
      <c r="R28" s="167" t="str">
        <f>'Emploi Global'!Q89</f>
        <v>MET</v>
      </c>
      <c r="S28" s="168">
        <f>'Emploi Global'!R89</f>
        <v>0</v>
      </c>
      <c r="T28" s="166">
        <f>'Emploi Global'!S89</f>
        <v>0</v>
      </c>
      <c r="U28" s="165">
        <f>'Emploi Global'!T89</f>
        <v>0</v>
      </c>
      <c r="V28" s="167" t="str">
        <f>'Emploi Global'!U89</f>
        <v>MET</v>
      </c>
      <c r="W28" s="168">
        <f>'Emploi Global'!V89</f>
        <v>0</v>
      </c>
      <c r="X28" s="166">
        <f>'Emploi Global'!W89</f>
        <v>0</v>
      </c>
      <c r="Y28" s="165">
        <f>'Emploi Global'!X89</f>
        <v>0</v>
      </c>
      <c r="Z28" s="167" t="str">
        <f>'Emploi Global'!Y89</f>
        <v>MET</v>
      </c>
      <c r="AA28" s="168">
        <f>'Emploi Global'!Z89</f>
        <v>0</v>
      </c>
    </row>
    <row r="29" spans="3:27" ht="30" x14ac:dyDescent="0.25">
      <c r="C29" s="240"/>
      <c r="D29" s="177" t="str">
        <f>'Emploi Global'!C90</f>
        <v>F.Z.Lemmadi</v>
      </c>
      <c r="E29" s="178" t="str">
        <f>'Emploi Global'!D90</f>
        <v>Sciences des matériaux CRS)</v>
      </c>
      <c r="F29" s="179">
        <f>'Emploi Global'!E90</f>
        <v>0</v>
      </c>
      <c r="G29" s="180" t="str">
        <f>'Emploi Global'!F90</f>
        <v>S:A2</v>
      </c>
      <c r="H29" s="173" t="str">
        <f>'Emploi Global'!G90</f>
        <v>A.Boulegroune</v>
      </c>
      <c r="I29" s="174" t="str">
        <f>'Emploi Global'!H90</f>
        <v>Electricité industrielle (CRS)</v>
      </c>
      <c r="J29" s="175">
        <f>'Emploi Global'!I90</f>
        <v>0</v>
      </c>
      <c r="K29" s="176" t="str">
        <f>'Emploi Global'!J90</f>
        <v>Amphi 4</v>
      </c>
      <c r="L29" s="173">
        <f>'Emploi Global'!K90</f>
        <v>0</v>
      </c>
      <c r="M29" s="174">
        <f>'Emploi Global'!L90</f>
        <v>0</v>
      </c>
      <c r="N29" s="175">
        <f>'Emploi Global'!M90</f>
        <v>0</v>
      </c>
      <c r="O29" s="176">
        <f>'Emploi Global'!N90</f>
        <v>0</v>
      </c>
      <c r="P29" s="173">
        <f>'Emploi Global'!O90</f>
        <v>0</v>
      </c>
      <c r="Q29" s="174">
        <f>'Emploi Global'!P90</f>
        <v>0</v>
      </c>
      <c r="R29" s="175" t="str">
        <f>'Emploi Global'!Q90</f>
        <v>G01</v>
      </c>
      <c r="S29" s="176">
        <f>'Emploi Global'!R90</f>
        <v>0</v>
      </c>
      <c r="T29" s="173">
        <f>'Emploi Global'!S90</f>
        <v>0</v>
      </c>
      <c r="U29" s="174">
        <f>'Emploi Global'!T90</f>
        <v>0</v>
      </c>
      <c r="V29" s="175" t="str">
        <f>'Emploi Global'!U90</f>
        <v>G01</v>
      </c>
      <c r="W29" s="176">
        <f>'Emploi Global'!V90</f>
        <v>0</v>
      </c>
      <c r="X29" s="173">
        <f>'Emploi Global'!W90</f>
        <v>0</v>
      </c>
      <c r="Y29" s="174">
        <f>'Emploi Global'!X90</f>
        <v>0</v>
      </c>
      <c r="Z29" s="175" t="str">
        <f>'Emploi Global'!Y90</f>
        <v>G01</v>
      </c>
      <c r="AA29" s="176">
        <f>'Emploi Global'!Z90</f>
        <v>0</v>
      </c>
    </row>
    <row r="30" spans="3:27" x14ac:dyDescent="0.25">
      <c r="C30" s="240"/>
      <c r="D30" s="177">
        <f>'Emploi Global'!C91</f>
        <v>0</v>
      </c>
      <c r="E30" s="178">
        <f>'Emploi Global'!D91</f>
        <v>0</v>
      </c>
      <c r="F30" s="179">
        <f>'Emploi Global'!E91</f>
        <v>0</v>
      </c>
      <c r="G30" s="180">
        <f>'Emploi Global'!F91</f>
        <v>0</v>
      </c>
      <c r="H30" s="173">
        <f>'Emploi Global'!G91</f>
        <v>0</v>
      </c>
      <c r="I30" s="174">
        <f>'Emploi Global'!H91</f>
        <v>0</v>
      </c>
      <c r="J30" s="175">
        <f>'Emploi Global'!I91</f>
        <v>0</v>
      </c>
      <c r="K30" s="176">
        <f>'Emploi Global'!J91</f>
        <v>0</v>
      </c>
      <c r="L30" s="173">
        <f>'Emploi Global'!K91</f>
        <v>0</v>
      </c>
      <c r="M30" s="174">
        <f>'Emploi Global'!L91</f>
        <v>0</v>
      </c>
      <c r="N30" s="175">
        <f>'Emploi Global'!M91</f>
        <v>0</v>
      </c>
      <c r="O30" s="176">
        <f>'Emploi Global'!N91</f>
        <v>0</v>
      </c>
      <c r="P30" s="173">
        <f>'Emploi Global'!O91</f>
        <v>0</v>
      </c>
      <c r="Q30" s="174">
        <f>'Emploi Global'!P91</f>
        <v>0</v>
      </c>
      <c r="R30" s="175" t="str">
        <f>'Emploi Global'!Q91</f>
        <v>G02</v>
      </c>
      <c r="S30" s="176">
        <f>'Emploi Global'!R91</f>
        <v>0</v>
      </c>
      <c r="T30" s="173">
        <f>'Emploi Global'!S91</f>
        <v>0</v>
      </c>
      <c r="U30" s="174">
        <f>'Emploi Global'!T91</f>
        <v>0</v>
      </c>
      <c r="V30" s="175" t="str">
        <f>'Emploi Global'!U91</f>
        <v>G02</v>
      </c>
      <c r="W30" s="176">
        <f>'Emploi Global'!V91</f>
        <v>0</v>
      </c>
      <c r="X30" s="173">
        <f>'Emploi Global'!W91</f>
        <v>0</v>
      </c>
      <c r="Y30" s="174">
        <f>'Emploi Global'!X91</f>
        <v>0</v>
      </c>
      <c r="Z30" s="175" t="str">
        <f>'Emploi Global'!Y91</f>
        <v>G02</v>
      </c>
      <c r="AA30" s="176">
        <f>'Emploi Global'!Z91</f>
        <v>0</v>
      </c>
    </row>
    <row r="31" spans="3:27" x14ac:dyDescent="0.25">
      <c r="C31" s="240"/>
      <c r="D31" s="177">
        <f>'Emploi Global'!C92</f>
        <v>0</v>
      </c>
      <c r="E31" s="178">
        <f>'Emploi Global'!D92</f>
        <v>0</v>
      </c>
      <c r="F31" s="179">
        <f>'Emploi Global'!E92</f>
        <v>0</v>
      </c>
      <c r="G31" s="180">
        <f>'Emploi Global'!F92</f>
        <v>0</v>
      </c>
      <c r="H31" s="173">
        <f>'Emploi Global'!G92</f>
        <v>0</v>
      </c>
      <c r="I31" s="174">
        <f>'Emploi Global'!H92</f>
        <v>0</v>
      </c>
      <c r="J31" s="175">
        <f>'Emploi Global'!I92</f>
        <v>0</v>
      </c>
      <c r="K31" s="176">
        <f>'Emploi Global'!J92</f>
        <v>0</v>
      </c>
      <c r="L31" s="173">
        <f>'Emploi Global'!K92</f>
        <v>0</v>
      </c>
      <c r="M31" s="174">
        <f>'Emploi Global'!L92</f>
        <v>0</v>
      </c>
      <c r="N31" s="175">
        <f>'Emploi Global'!M92</f>
        <v>0</v>
      </c>
      <c r="O31" s="176">
        <f>'Emploi Global'!N92</f>
        <v>0</v>
      </c>
      <c r="P31" s="173">
        <f>'Emploi Global'!O92</f>
        <v>0</v>
      </c>
      <c r="Q31" s="174">
        <f>'Emploi Global'!P92</f>
        <v>0</v>
      </c>
      <c r="R31" s="175" t="str">
        <f>'Emploi Global'!Q92</f>
        <v>G03</v>
      </c>
      <c r="S31" s="176">
        <f>'Emploi Global'!R92</f>
        <v>0</v>
      </c>
      <c r="T31" s="173">
        <f>'Emploi Global'!S92</f>
        <v>0</v>
      </c>
      <c r="U31" s="174">
        <f>'Emploi Global'!T92</f>
        <v>0</v>
      </c>
      <c r="V31" s="175" t="str">
        <f>'Emploi Global'!U92</f>
        <v>G03</v>
      </c>
      <c r="W31" s="176">
        <f>'Emploi Global'!V92</f>
        <v>0</v>
      </c>
      <c r="X31" s="173">
        <f>'Emploi Global'!W92</f>
        <v>0</v>
      </c>
      <c r="Y31" s="174">
        <f>'Emploi Global'!X92</f>
        <v>0</v>
      </c>
      <c r="Z31" s="175" t="str">
        <f>'Emploi Global'!Y92</f>
        <v>G03</v>
      </c>
      <c r="AA31" s="176">
        <f>'Emploi Global'!Z92</f>
        <v>0</v>
      </c>
    </row>
    <row r="32" spans="3:27" ht="15.75" thickBot="1" x14ac:dyDescent="0.3">
      <c r="C32" s="241"/>
      <c r="D32" s="206">
        <f>'Emploi Global'!C93</f>
        <v>0</v>
      </c>
      <c r="E32" s="207">
        <f>'Emploi Global'!D93</f>
        <v>0</v>
      </c>
      <c r="F32" s="208">
        <f>'Emploi Global'!E93</f>
        <v>0</v>
      </c>
      <c r="G32" s="209">
        <f>'Emploi Global'!F93</f>
        <v>0</v>
      </c>
      <c r="H32" s="202">
        <f>'Emploi Global'!G93</f>
        <v>0</v>
      </c>
      <c r="I32" s="203">
        <f>'Emploi Global'!H93</f>
        <v>0</v>
      </c>
      <c r="J32" s="204">
        <f>'Emploi Global'!I93</f>
        <v>0</v>
      </c>
      <c r="K32" s="205">
        <f>'Emploi Global'!J93</f>
        <v>0</v>
      </c>
      <c r="L32" s="202">
        <f>'Emploi Global'!K93</f>
        <v>0</v>
      </c>
      <c r="M32" s="203">
        <f>'Emploi Global'!L93</f>
        <v>0</v>
      </c>
      <c r="N32" s="204">
        <f>'Emploi Global'!M93</f>
        <v>0</v>
      </c>
      <c r="O32" s="205">
        <f>'Emploi Global'!N93</f>
        <v>0</v>
      </c>
      <c r="P32" s="202">
        <f>'Emploi Global'!O93</f>
        <v>0</v>
      </c>
      <c r="Q32" s="203">
        <f>'Emploi Global'!P93</f>
        <v>0</v>
      </c>
      <c r="R32" s="204">
        <f>'Emploi Global'!Q93</f>
        <v>0</v>
      </c>
      <c r="S32" s="205">
        <f>'Emploi Global'!R93</f>
        <v>0</v>
      </c>
      <c r="T32" s="202">
        <f>'Emploi Global'!S93</f>
        <v>0</v>
      </c>
      <c r="U32" s="203">
        <f>'Emploi Global'!T93</f>
        <v>0</v>
      </c>
      <c r="V32" s="204">
        <f>'Emploi Global'!U93</f>
        <v>0</v>
      </c>
      <c r="W32" s="205">
        <f>'Emploi Global'!V93</f>
        <v>0</v>
      </c>
      <c r="X32" s="202">
        <f>'Emploi Global'!W93</f>
        <v>0</v>
      </c>
      <c r="Y32" s="203">
        <f>'Emploi Global'!X93</f>
        <v>0</v>
      </c>
      <c r="Z32" s="204">
        <f>'Emploi Global'!Y93</f>
        <v>0</v>
      </c>
      <c r="AA32" s="205">
        <f>'Emploi Global'!Z93</f>
        <v>0</v>
      </c>
    </row>
    <row r="35" spans="21:25" ht="21" x14ac:dyDescent="0.25">
      <c r="U35" s="234" t="s">
        <v>235</v>
      </c>
      <c r="V35" s="234"/>
      <c r="W35" s="234"/>
      <c r="X35" s="235">
        <f ca="1">TODAY()</f>
        <v>44957</v>
      </c>
      <c r="Y35" s="235"/>
    </row>
  </sheetData>
  <mergeCells count="18">
    <mergeCell ref="D3:H3"/>
    <mergeCell ref="C4:H4"/>
    <mergeCell ref="C1:AA1"/>
    <mergeCell ref="C2:AA2"/>
    <mergeCell ref="W3:Y3"/>
    <mergeCell ref="X6:AA6"/>
    <mergeCell ref="D6:G6"/>
    <mergeCell ref="H6:K6"/>
    <mergeCell ref="L6:O6"/>
    <mergeCell ref="P6:S6"/>
    <mergeCell ref="T6:W6"/>
    <mergeCell ref="U35:W35"/>
    <mergeCell ref="X35:Y35"/>
    <mergeCell ref="C23:C27"/>
    <mergeCell ref="C28:C32"/>
    <mergeCell ref="C8:C12"/>
    <mergeCell ref="C13:C17"/>
    <mergeCell ref="C18:C22"/>
  </mergeCells>
  <conditionalFormatting sqref="D8:AA32">
    <cfRule type="cellIs" dxfId="12" priority="1" operator="equal">
      <formula>0</formula>
    </cfRule>
  </conditionalFormatting>
  <pageMargins left="0" right="0" top="0.78740157480314965" bottom="0" header="0" footer="0"/>
  <pageSetup paperSize="9" scale="4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5"/>
  <sheetViews>
    <sheetView topLeftCell="I1" workbookViewId="0">
      <selection activeCell="V4" sqref="V4"/>
    </sheetView>
  </sheetViews>
  <sheetFormatPr baseColWidth="10" defaultRowHeight="15" x14ac:dyDescent="0.25"/>
  <cols>
    <col min="2" max="2" width="12.5703125" style="97" bestFit="1" customWidth="1"/>
    <col min="3" max="3" width="13.7109375" style="97" bestFit="1" customWidth="1"/>
    <col min="4" max="4" width="20.7109375" style="85" customWidth="1"/>
    <col min="5" max="5" width="4.7109375" style="97" customWidth="1"/>
    <col min="6" max="6" width="8.28515625" style="97" customWidth="1"/>
    <col min="7" max="7" width="13.7109375" style="97" bestFit="1" customWidth="1"/>
    <col min="8" max="8" width="20.7109375" style="85" customWidth="1"/>
    <col min="9" max="9" width="4.7109375" style="97" customWidth="1"/>
    <col min="10" max="10" width="8.28515625" style="97" customWidth="1"/>
    <col min="11" max="11" width="12.140625" style="97" bestFit="1" customWidth="1"/>
    <col min="12" max="12" width="20.7109375" style="85" customWidth="1"/>
    <col min="13" max="13" width="4.7109375" style="97" customWidth="1"/>
    <col min="14" max="14" width="8.28515625" style="97" customWidth="1"/>
    <col min="15" max="15" width="15" style="97" bestFit="1" customWidth="1"/>
    <col min="16" max="16" width="20.7109375" style="85" customWidth="1"/>
    <col min="17" max="17" width="9.7109375" style="97" bestFit="1" customWidth="1"/>
    <col min="18" max="18" width="8.28515625" style="97" customWidth="1"/>
    <col min="19" max="19" width="14.28515625" style="97" bestFit="1" customWidth="1"/>
    <col min="20" max="20" width="20.7109375" style="85" customWidth="1"/>
    <col min="21" max="21" width="9.7109375" style="97" bestFit="1" customWidth="1"/>
    <col min="22" max="22" width="9" style="97" bestFit="1" customWidth="1"/>
    <col min="23" max="23" width="10.7109375" style="97" bestFit="1" customWidth="1"/>
    <col min="24" max="24" width="8" style="85" bestFit="1" customWidth="1"/>
    <col min="25" max="25" width="4.7109375" style="97" customWidth="1"/>
    <col min="26" max="26" width="8.28515625" style="97" customWidth="1"/>
  </cols>
  <sheetData>
    <row r="1" spans="2:26" ht="33.75" x14ac:dyDescent="0.25">
      <c r="B1" s="263" t="s">
        <v>172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</row>
    <row r="2" spans="2:26" ht="31.5" x14ac:dyDescent="0.25">
      <c r="B2" s="264" t="s">
        <v>169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</row>
    <row r="3" spans="2:26" ht="28.5" x14ac:dyDescent="0.25">
      <c r="B3" s="101"/>
      <c r="C3" s="265" t="s">
        <v>173</v>
      </c>
      <c r="D3" s="265"/>
      <c r="E3" s="265"/>
      <c r="F3" s="265"/>
      <c r="G3" s="265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266" t="s">
        <v>170</v>
      </c>
      <c r="U3" s="266"/>
      <c r="V3" s="266"/>
      <c r="W3" s="266"/>
      <c r="X3" s="266"/>
      <c r="Y3" s="101"/>
      <c r="Z3" s="101"/>
    </row>
    <row r="4" spans="2:26" ht="52.5" customHeight="1" x14ac:dyDescent="0.25">
      <c r="C4" s="264" t="s">
        <v>183</v>
      </c>
      <c r="D4" s="264"/>
      <c r="E4" s="264"/>
      <c r="F4" s="264"/>
      <c r="G4" s="264"/>
      <c r="T4" s="115"/>
      <c r="U4" s="115"/>
      <c r="V4" s="215">
        <v>6</v>
      </c>
      <c r="W4" s="267" t="s">
        <v>181</v>
      </c>
      <c r="X4" s="267"/>
    </row>
    <row r="5" spans="2:26" ht="15.75" thickBot="1" x14ac:dyDescent="0.3"/>
    <row r="6" spans="2:26" ht="26.25" x14ac:dyDescent="0.25">
      <c r="B6" s="131"/>
      <c r="C6" s="260" t="s">
        <v>16</v>
      </c>
      <c r="D6" s="261"/>
      <c r="E6" s="261"/>
      <c r="F6" s="262"/>
      <c r="G6" s="258" t="s">
        <v>17</v>
      </c>
      <c r="H6" s="258"/>
      <c r="I6" s="258"/>
      <c r="J6" s="259"/>
      <c r="K6" s="257" t="s">
        <v>18</v>
      </c>
      <c r="L6" s="258"/>
      <c r="M6" s="258"/>
      <c r="N6" s="259"/>
      <c r="O6" s="257" t="s">
        <v>19</v>
      </c>
      <c r="P6" s="258"/>
      <c r="Q6" s="258"/>
      <c r="R6" s="259"/>
      <c r="S6" s="257" t="s">
        <v>20</v>
      </c>
      <c r="T6" s="258"/>
      <c r="U6" s="258"/>
      <c r="V6" s="259"/>
      <c r="W6" s="257" t="s">
        <v>21</v>
      </c>
      <c r="X6" s="258"/>
      <c r="Y6" s="258"/>
      <c r="Z6" s="259"/>
    </row>
    <row r="7" spans="2:26" ht="30.75" thickBot="1" x14ac:dyDescent="0.3">
      <c r="B7" s="131"/>
      <c r="C7" s="132" t="s">
        <v>10</v>
      </c>
      <c r="D7" s="133" t="s">
        <v>147</v>
      </c>
      <c r="E7" s="134" t="s">
        <v>31</v>
      </c>
      <c r="F7" s="135" t="s">
        <v>11</v>
      </c>
      <c r="G7" s="127" t="s">
        <v>10</v>
      </c>
      <c r="H7" s="128" t="s">
        <v>147</v>
      </c>
      <c r="I7" s="129" t="s">
        <v>31</v>
      </c>
      <c r="J7" s="130" t="s">
        <v>11</v>
      </c>
      <c r="K7" s="127" t="s">
        <v>10</v>
      </c>
      <c r="L7" s="128" t="s">
        <v>147</v>
      </c>
      <c r="M7" s="129" t="s">
        <v>31</v>
      </c>
      <c r="N7" s="130" t="s">
        <v>11</v>
      </c>
      <c r="O7" s="127" t="s">
        <v>10</v>
      </c>
      <c r="P7" s="128" t="s">
        <v>147</v>
      </c>
      <c r="Q7" s="129" t="s">
        <v>31</v>
      </c>
      <c r="R7" s="130" t="s">
        <v>11</v>
      </c>
      <c r="S7" s="127" t="s">
        <v>10</v>
      </c>
      <c r="T7" s="128" t="s">
        <v>147</v>
      </c>
      <c r="U7" s="129" t="s">
        <v>31</v>
      </c>
      <c r="V7" s="130" t="s">
        <v>11</v>
      </c>
      <c r="W7" s="127" t="s">
        <v>10</v>
      </c>
      <c r="X7" s="128" t="s">
        <v>147</v>
      </c>
      <c r="Y7" s="129" t="s">
        <v>31</v>
      </c>
      <c r="Z7" s="130" t="s">
        <v>11</v>
      </c>
    </row>
    <row r="8" spans="2:26" x14ac:dyDescent="0.25">
      <c r="B8" s="254" t="s">
        <v>8</v>
      </c>
      <c r="C8" s="166"/>
      <c r="D8" s="165"/>
      <c r="E8" s="167"/>
      <c r="F8" s="168"/>
      <c r="G8" s="166"/>
      <c r="H8" s="165"/>
      <c r="I8" s="167"/>
      <c r="J8" s="168"/>
      <c r="K8" s="166"/>
      <c r="L8" s="165"/>
      <c r="M8" s="167"/>
      <c r="N8" s="168"/>
      <c r="O8" s="166"/>
      <c r="P8" s="165"/>
      <c r="Q8" s="167"/>
      <c r="R8" s="168"/>
      <c r="S8" s="166"/>
      <c r="T8" s="165"/>
      <c r="U8" s="167"/>
      <c r="V8" s="168"/>
      <c r="W8" s="166"/>
      <c r="X8" s="165"/>
      <c r="Y8" s="167"/>
      <c r="Z8" s="168"/>
    </row>
    <row r="9" spans="2:26" ht="60" x14ac:dyDescent="0.25">
      <c r="B9" s="255"/>
      <c r="C9" s="173" t="str">
        <f>'Emploi Global'!C10</f>
        <v>Z.Boumerzoug</v>
      </c>
      <c r="D9" s="174" t="str">
        <f>'Emploi Global'!D10</f>
        <v>Métallurgie physique 2 (CRS)</v>
      </c>
      <c r="E9" s="175">
        <f>'Emploi Global'!E10</f>
        <v>0</v>
      </c>
      <c r="F9" s="176" t="str">
        <f>'Emploi Global'!F10</f>
        <v>S:A5</v>
      </c>
      <c r="G9" s="173" t="str">
        <f>'Emploi Global'!G10</f>
        <v>Z.Boumerzoug</v>
      </c>
      <c r="H9" s="174" t="str">
        <f>'Emploi Global'!H10</f>
        <v>Métallurgie physique 2 (TD)</v>
      </c>
      <c r="I9" s="175">
        <f>'Emploi Global'!I10</f>
        <v>0</v>
      </c>
      <c r="J9" s="176" t="str">
        <f>'Emploi Global'!J10</f>
        <v>S:A5</v>
      </c>
      <c r="K9" s="173">
        <f>'Emploi Global'!K10</f>
        <v>0</v>
      </c>
      <c r="L9" s="174">
        <f>'Emploi Global'!L10</f>
        <v>0</v>
      </c>
      <c r="M9" s="175">
        <f>'Emploi Global'!M10</f>
        <v>0</v>
      </c>
      <c r="N9" s="176">
        <f>'Emploi Global'!N10</f>
        <v>0</v>
      </c>
      <c r="O9" s="173" t="str">
        <f>'Emploi Global'!O10</f>
        <v>K.Ouanes</v>
      </c>
      <c r="P9" s="174" t="str">
        <f>'Emploi Global'!P10</f>
        <v>TP Traitement thermique et thermochimique des métaux (2h30)</v>
      </c>
      <c r="Q9" s="175" t="str">
        <f>'Emploi Global'!Q10</f>
        <v>Lab &amp; hall</v>
      </c>
      <c r="R9" s="176">
        <f>'Emploi Global'!R10</f>
        <v>0</v>
      </c>
      <c r="S9" s="173" t="str">
        <f>'Emploi Global'!S10</f>
        <v>K.Ouanes</v>
      </c>
      <c r="T9" s="174" t="str">
        <f>'Emploi Global'!T10</f>
        <v>TP Traitement thermique et thermochimique des métaux (2h30)</v>
      </c>
      <c r="U9" s="175" t="str">
        <f>'Emploi Global'!U10</f>
        <v>Lab &amp; hall</v>
      </c>
      <c r="V9" s="176">
        <f>'Emploi Global'!V10</f>
        <v>0</v>
      </c>
      <c r="W9" s="173">
        <f>'Emploi Global'!W10</f>
        <v>0</v>
      </c>
      <c r="X9" s="174">
        <f>'Emploi Global'!X10</f>
        <v>0</v>
      </c>
      <c r="Y9" s="175">
        <f>'Emploi Global'!Y10</f>
        <v>0</v>
      </c>
      <c r="Z9" s="176">
        <f>'Emploi Global'!Z10</f>
        <v>0</v>
      </c>
    </row>
    <row r="10" spans="2:26" ht="15.75" thickBot="1" x14ac:dyDescent="0.3">
      <c r="B10" s="255"/>
      <c r="C10" s="202"/>
      <c r="D10" s="203"/>
      <c r="E10" s="204"/>
      <c r="F10" s="205"/>
      <c r="G10" s="202"/>
      <c r="H10" s="203"/>
      <c r="I10" s="204"/>
      <c r="J10" s="205"/>
      <c r="K10" s="202"/>
      <c r="L10" s="203"/>
      <c r="M10" s="204"/>
      <c r="N10" s="205"/>
      <c r="O10" s="202"/>
      <c r="P10" s="203"/>
      <c r="Q10" s="204"/>
      <c r="R10" s="205"/>
      <c r="S10" s="202"/>
      <c r="T10" s="203"/>
      <c r="U10" s="204"/>
      <c r="V10" s="205"/>
      <c r="W10" s="202"/>
      <c r="X10" s="203"/>
      <c r="Y10" s="204"/>
      <c r="Z10" s="205"/>
    </row>
    <row r="11" spans="2:26" x14ac:dyDescent="0.25">
      <c r="B11" s="239" t="s">
        <v>12</v>
      </c>
      <c r="C11" s="166"/>
      <c r="D11" s="165"/>
      <c r="E11" s="167"/>
      <c r="F11" s="168"/>
      <c r="G11" s="166"/>
      <c r="H11" s="165"/>
      <c r="I11" s="167"/>
      <c r="J11" s="168"/>
      <c r="K11" s="166"/>
      <c r="L11" s="165"/>
      <c r="M11" s="167"/>
      <c r="N11" s="168"/>
      <c r="O11" s="166"/>
      <c r="P11" s="165"/>
      <c r="Q11" s="167"/>
      <c r="R11" s="168"/>
      <c r="S11" s="166"/>
      <c r="T11" s="165"/>
      <c r="U11" s="167"/>
      <c r="V11" s="168"/>
      <c r="W11" s="166"/>
      <c r="X11" s="165"/>
      <c r="Y11" s="167"/>
      <c r="Z11" s="168"/>
    </row>
    <row r="12" spans="2:26" ht="45" x14ac:dyDescent="0.25">
      <c r="B12" s="240"/>
      <c r="C12" s="173" t="str">
        <f>'Emploi Global'!C31</f>
        <v>H.Bentrah</v>
      </c>
      <c r="D12" s="174" t="str">
        <f>'Emploi Global'!D31</f>
        <v>Corrosion et protection des métaux (CRS)</v>
      </c>
      <c r="E12" s="175">
        <f>'Emploi Global'!E31</f>
        <v>0</v>
      </c>
      <c r="F12" s="176" t="str">
        <f>'Emploi Global'!F31</f>
        <v>S:A5</v>
      </c>
      <c r="G12" s="173" t="str">
        <f>'Emploi Global'!G31</f>
        <v>H.Bentrah</v>
      </c>
      <c r="H12" s="174" t="str">
        <f>'Emploi Global'!H31</f>
        <v>Corrosion et protection des métaux (TD)</v>
      </c>
      <c r="I12" s="175">
        <f>'Emploi Global'!I31</f>
        <v>0</v>
      </c>
      <c r="J12" s="176" t="str">
        <f>'Emploi Global'!J31</f>
        <v>S:A5</v>
      </c>
      <c r="K12" s="173">
        <f>'Emploi Global'!K31</f>
        <v>0</v>
      </c>
      <c r="L12" s="174">
        <f>'Emploi Global'!L31</f>
        <v>0</v>
      </c>
      <c r="M12" s="175">
        <f>'Emploi Global'!M31</f>
        <v>0</v>
      </c>
      <c r="N12" s="176">
        <f>'Emploi Global'!N31</f>
        <v>0</v>
      </c>
      <c r="O12" s="173" t="str">
        <f>'Emploi Global'!O31</f>
        <v>S.Messaoudi</v>
      </c>
      <c r="P12" s="174" t="str">
        <f>'Emploi Global'!P31</f>
        <v>Projet fin de cycle</v>
      </c>
      <c r="Q12" s="175">
        <f>'Emploi Global'!Q31</f>
        <v>0</v>
      </c>
      <c r="R12" s="176" t="str">
        <f>'Emploi Global'!R31</f>
        <v>Hall Tech</v>
      </c>
      <c r="S12" s="173" t="str">
        <f>'Emploi Global'!S31</f>
        <v>S.Messaoudi</v>
      </c>
      <c r="T12" s="174" t="str">
        <f>'Emploi Global'!T31</f>
        <v>Projet fin de cycle</v>
      </c>
      <c r="U12" s="175">
        <f>'Emploi Global'!U31</f>
        <v>0</v>
      </c>
      <c r="V12" s="176" t="str">
        <f>'Emploi Global'!V31</f>
        <v>Hall Tech</v>
      </c>
      <c r="W12" s="173">
        <f>'Emploi Global'!W31</f>
        <v>0</v>
      </c>
      <c r="X12" s="174">
        <f>'Emploi Global'!X31</f>
        <v>0</v>
      </c>
      <c r="Y12" s="175">
        <f>'Emploi Global'!Y31</f>
        <v>0</v>
      </c>
      <c r="Z12" s="176">
        <f>'Emploi Global'!Z31</f>
        <v>0</v>
      </c>
    </row>
    <row r="13" spans="2:26" ht="15.75" thickBot="1" x14ac:dyDescent="0.3">
      <c r="B13" s="240"/>
      <c r="C13" s="202"/>
      <c r="D13" s="203"/>
      <c r="E13" s="204"/>
      <c r="F13" s="205"/>
      <c r="G13" s="202"/>
      <c r="H13" s="203"/>
      <c r="I13" s="204"/>
      <c r="J13" s="205"/>
      <c r="K13" s="202"/>
      <c r="L13" s="203"/>
      <c r="M13" s="204"/>
      <c r="N13" s="205"/>
      <c r="O13" s="202"/>
      <c r="P13" s="203"/>
      <c r="Q13" s="204"/>
      <c r="R13" s="205"/>
      <c r="S13" s="202"/>
      <c r="T13" s="203"/>
      <c r="U13" s="204"/>
      <c r="V13" s="205"/>
      <c r="W13" s="202"/>
      <c r="X13" s="203"/>
      <c r="Y13" s="204"/>
      <c r="Z13" s="205"/>
    </row>
    <row r="14" spans="2:26" x14ac:dyDescent="0.25">
      <c r="B14" s="236" t="s">
        <v>13</v>
      </c>
      <c r="C14" s="166"/>
      <c r="D14" s="165"/>
      <c r="E14" s="167"/>
      <c r="F14" s="168"/>
      <c r="G14" s="166"/>
      <c r="H14" s="165"/>
      <c r="I14" s="167"/>
      <c r="J14" s="168"/>
      <c r="K14" s="166"/>
      <c r="L14" s="165"/>
      <c r="M14" s="167"/>
      <c r="N14" s="168"/>
      <c r="O14" s="166"/>
      <c r="P14" s="165"/>
      <c r="Q14" s="167"/>
      <c r="R14" s="168"/>
      <c r="S14" s="166"/>
      <c r="T14" s="165"/>
      <c r="U14" s="167"/>
      <c r="V14" s="168"/>
      <c r="W14" s="166"/>
      <c r="X14" s="165"/>
      <c r="Y14" s="167"/>
      <c r="Z14" s="168"/>
    </row>
    <row r="15" spans="2:26" ht="45" x14ac:dyDescent="0.25">
      <c r="B15" s="237"/>
      <c r="C15" s="173" t="str">
        <f>'Emploi Global'!C52</f>
        <v>H.Bentrah</v>
      </c>
      <c r="D15" s="174" t="str">
        <f>'Emploi Global'!D52</f>
        <v>Acier et alliage spéciaux (CRS)</v>
      </c>
      <c r="E15" s="175">
        <f>'Emploi Global'!E52</f>
        <v>0</v>
      </c>
      <c r="F15" s="176" t="str">
        <f>'Emploi Global'!F52</f>
        <v>S:A5</v>
      </c>
      <c r="G15" s="173" t="str">
        <f>'Emploi Global'!G52</f>
        <v>H.Bentrah</v>
      </c>
      <c r="H15" s="174" t="str">
        <f>'Emploi Global'!H52</f>
        <v>Acier et alliage spéciaux (CRS)</v>
      </c>
      <c r="I15" s="175">
        <f>'Emploi Global'!I52</f>
        <v>0</v>
      </c>
      <c r="J15" s="176" t="str">
        <f>'Emploi Global'!J52</f>
        <v>S:A5</v>
      </c>
      <c r="K15" s="173">
        <f>'Emploi Global'!K52</f>
        <v>0</v>
      </c>
      <c r="L15" s="174">
        <f>'Emploi Global'!L52</f>
        <v>0</v>
      </c>
      <c r="M15" s="175">
        <f>'Emploi Global'!M52</f>
        <v>0</v>
      </c>
      <c r="N15" s="176">
        <f>'Emploi Global'!N52</f>
        <v>0</v>
      </c>
      <c r="O15" s="173" t="str">
        <f>'Emploi Global'!O52</f>
        <v>H.Hadef</v>
      </c>
      <c r="P15" s="174" t="str">
        <f>'Emploi Global'!P52</f>
        <v>Securité et environnement (CRS)</v>
      </c>
      <c r="Q15" s="175">
        <f>'Emploi Global'!Q52</f>
        <v>0</v>
      </c>
      <c r="R15" s="176" t="str">
        <f>'Emploi Global'!R52</f>
        <v>S:A5</v>
      </c>
      <c r="S15" s="173" t="str">
        <f>'Emploi Global'!S52</f>
        <v>A.Mabrouk</v>
      </c>
      <c r="T15" s="174" t="str">
        <f>'Emploi Global'!T52</f>
        <v>Notions de mesures et instrumentation (CRS°</v>
      </c>
      <c r="U15" s="175">
        <f>'Emploi Global'!U52</f>
        <v>0</v>
      </c>
      <c r="V15" s="176" t="str">
        <f>'Emploi Global'!V52</f>
        <v>S:A5</v>
      </c>
      <c r="W15" s="173">
        <f>'Emploi Global'!W52</f>
        <v>0</v>
      </c>
      <c r="X15" s="174">
        <f>'Emploi Global'!X52</f>
        <v>0</v>
      </c>
      <c r="Y15" s="175">
        <f>'Emploi Global'!Y52</f>
        <v>0</v>
      </c>
      <c r="Z15" s="176">
        <f>'Emploi Global'!Z52</f>
        <v>0</v>
      </c>
    </row>
    <row r="16" spans="2:26" ht="15.75" thickBot="1" x14ac:dyDescent="0.3">
      <c r="B16" s="256"/>
      <c r="C16" s="210"/>
      <c r="D16" s="211"/>
      <c r="E16" s="212"/>
      <c r="F16" s="213"/>
      <c r="G16" s="210"/>
      <c r="H16" s="211"/>
      <c r="I16" s="212"/>
      <c r="J16" s="213"/>
      <c r="K16" s="210"/>
      <c r="L16" s="211"/>
      <c r="M16" s="212"/>
      <c r="N16" s="213"/>
      <c r="O16" s="210"/>
      <c r="P16" s="211"/>
      <c r="Q16" s="212"/>
      <c r="R16" s="213"/>
      <c r="S16" s="210"/>
      <c r="T16" s="211"/>
      <c r="U16" s="212"/>
      <c r="V16" s="213"/>
      <c r="W16" s="210"/>
      <c r="X16" s="211"/>
      <c r="Y16" s="212"/>
      <c r="Z16" s="213"/>
    </row>
    <row r="17" spans="2:26" x14ac:dyDescent="0.25">
      <c r="B17" s="239" t="s">
        <v>14</v>
      </c>
      <c r="C17" s="166"/>
      <c r="D17" s="165"/>
      <c r="E17" s="167"/>
      <c r="F17" s="168"/>
      <c r="G17" s="166"/>
      <c r="H17" s="165"/>
      <c r="I17" s="167"/>
      <c r="J17" s="168"/>
      <c r="K17" s="166"/>
      <c r="L17" s="165"/>
      <c r="M17" s="167"/>
      <c r="N17" s="168"/>
      <c r="O17" s="166"/>
      <c r="P17" s="165"/>
      <c r="Q17" s="167"/>
      <c r="R17" s="168"/>
      <c r="S17" s="166"/>
      <c r="T17" s="165"/>
      <c r="U17" s="167"/>
      <c r="V17" s="168"/>
      <c r="W17" s="166"/>
      <c r="X17" s="165"/>
      <c r="Y17" s="167"/>
      <c r="Z17" s="168"/>
    </row>
    <row r="18" spans="2:26" ht="45" x14ac:dyDescent="0.25">
      <c r="B18" s="240"/>
      <c r="C18" s="173" t="str">
        <f>'Emploi Global'!C73</f>
        <v>Z.Boumerzoug</v>
      </c>
      <c r="D18" s="174" t="str">
        <f>'Emploi Global'!D73</f>
        <v>Métallurgie physique 2 (CRS)</v>
      </c>
      <c r="E18" s="175">
        <f>'Emploi Global'!E73</f>
        <v>0</v>
      </c>
      <c r="F18" s="176" t="str">
        <f>'Emploi Global'!F73</f>
        <v>S:A5</v>
      </c>
      <c r="G18" s="173" t="str">
        <f>'Emploi Global'!G73</f>
        <v>H.Bentrah</v>
      </c>
      <c r="H18" s="174" t="str">
        <f>'Emploi Global'!H73</f>
        <v>Corrosion et protection des métaux (CRS)</v>
      </c>
      <c r="I18" s="175">
        <f>'Emploi Global'!I73</f>
        <v>0</v>
      </c>
      <c r="J18" s="176" t="str">
        <f>'Emploi Global'!J73</f>
        <v>S:A5</v>
      </c>
      <c r="K18" s="173">
        <f>'Emploi Global'!K73</f>
        <v>0</v>
      </c>
      <c r="L18" s="174">
        <f>'Emploi Global'!L73</f>
        <v>0</v>
      </c>
      <c r="M18" s="175">
        <f>'Emploi Global'!M73</f>
        <v>0</v>
      </c>
      <c r="N18" s="176">
        <f>'Emploi Global'!N73</f>
        <v>0</v>
      </c>
      <c r="O18" s="173" t="str">
        <f>'Emploi Global'!O73</f>
        <v>F.Z.Lemmadi</v>
      </c>
      <c r="P18" s="174" t="str">
        <f>'Emploi Global'!P73</f>
        <v>Procédés de mise en forme des métaux (CRS)</v>
      </c>
      <c r="Q18" s="175">
        <f>'Emploi Global'!Q73</f>
        <v>0</v>
      </c>
      <c r="R18" s="176" t="str">
        <f>'Emploi Global'!R73</f>
        <v>S:A5</v>
      </c>
      <c r="S18" s="173" t="str">
        <f>'Emploi Global'!S73</f>
        <v>F.Z.Lemmadi</v>
      </c>
      <c r="T18" s="174" t="str">
        <f>'Emploi Global'!T73</f>
        <v>TP Procédés de mise en forme des métaux</v>
      </c>
      <c r="U18" s="175">
        <f>'Emploi Global'!U73</f>
        <v>0</v>
      </c>
      <c r="V18" s="176" t="str">
        <f>'Emploi Global'!V73</f>
        <v>S:A5</v>
      </c>
      <c r="W18" s="173">
        <f>'Emploi Global'!W73</f>
        <v>0</v>
      </c>
      <c r="X18" s="174">
        <f>'Emploi Global'!X73</f>
        <v>0</v>
      </c>
      <c r="Y18" s="175">
        <f>'Emploi Global'!Y73</f>
        <v>0</v>
      </c>
      <c r="Z18" s="176">
        <f>'Emploi Global'!Z73</f>
        <v>0</v>
      </c>
    </row>
    <row r="19" spans="2:26" ht="15.75" thickBot="1" x14ac:dyDescent="0.3">
      <c r="B19" s="241"/>
      <c r="C19" s="202"/>
      <c r="D19" s="203"/>
      <c r="E19" s="204"/>
      <c r="F19" s="205"/>
      <c r="G19" s="202"/>
      <c r="H19" s="203"/>
      <c r="I19" s="204"/>
      <c r="J19" s="205"/>
      <c r="K19" s="202"/>
      <c r="L19" s="203"/>
      <c r="M19" s="204"/>
      <c r="N19" s="205"/>
      <c r="O19" s="202"/>
      <c r="P19" s="203"/>
      <c r="Q19" s="204"/>
      <c r="R19" s="205"/>
      <c r="S19" s="202"/>
      <c r="T19" s="203"/>
      <c r="U19" s="204"/>
      <c r="V19" s="205"/>
      <c r="W19" s="202"/>
      <c r="X19" s="203"/>
      <c r="Y19" s="204"/>
      <c r="Z19" s="205"/>
    </row>
    <row r="20" spans="2:26" x14ac:dyDescent="0.25">
      <c r="B20" s="236" t="s">
        <v>15</v>
      </c>
      <c r="C20" s="166"/>
      <c r="D20" s="165"/>
      <c r="E20" s="167"/>
      <c r="F20" s="168"/>
      <c r="G20" s="166"/>
      <c r="H20" s="165"/>
      <c r="I20" s="167"/>
      <c r="J20" s="168"/>
      <c r="K20" s="166"/>
      <c r="L20" s="165"/>
      <c r="M20" s="167"/>
      <c r="N20" s="168"/>
      <c r="O20" s="166"/>
      <c r="P20" s="165"/>
      <c r="Q20" s="167"/>
      <c r="R20" s="168"/>
      <c r="S20" s="166"/>
      <c r="T20" s="165"/>
      <c r="U20" s="167"/>
      <c r="V20" s="168"/>
      <c r="W20" s="166"/>
      <c r="X20" s="165"/>
      <c r="Y20" s="167"/>
      <c r="Z20" s="168"/>
    </row>
    <row r="21" spans="2:26" ht="45" x14ac:dyDescent="0.25">
      <c r="B21" s="237"/>
      <c r="C21" s="173" t="str">
        <f>'Emploi Global'!C94</f>
        <v>N.Moummi</v>
      </c>
      <c r="D21" s="174" t="str">
        <f>'Emploi Global'!D94</f>
        <v>Entreprenariat et management d'entreprise (CRS)</v>
      </c>
      <c r="E21" s="175">
        <f>'Emploi Global'!E94</f>
        <v>0</v>
      </c>
      <c r="F21" s="176" t="str">
        <f>'Emploi Global'!F94</f>
        <v>Amphi 4</v>
      </c>
      <c r="G21" s="173">
        <f>'Emploi Global'!G94</f>
        <v>0</v>
      </c>
      <c r="H21" s="174">
        <f>'Emploi Global'!H94</f>
        <v>0</v>
      </c>
      <c r="I21" s="175">
        <f>'Emploi Global'!I94</f>
        <v>0</v>
      </c>
      <c r="J21" s="176">
        <f>'Emploi Global'!J94</f>
        <v>0</v>
      </c>
      <c r="K21" s="173">
        <f>'Emploi Global'!K94</f>
        <v>0</v>
      </c>
      <c r="L21" s="174">
        <f>'Emploi Global'!L94</f>
        <v>0</v>
      </c>
      <c r="M21" s="175">
        <f>'Emploi Global'!M94</f>
        <v>0</v>
      </c>
      <c r="N21" s="176">
        <f>'Emploi Global'!N94</f>
        <v>0</v>
      </c>
      <c r="O21" s="173">
        <f>'Emploi Global'!O94</f>
        <v>0</v>
      </c>
      <c r="P21" s="174">
        <f>'Emploi Global'!P94</f>
        <v>0</v>
      </c>
      <c r="Q21" s="175">
        <f>'Emploi Global'!Q94</f>
        <v>0</v>
      </c>
      <c r="R21" s="176">
        <f>'Emploi Global'!R94</f>
        <v>0</v>
      </c>
      <c r="S21" s="173">
        <f>'Emploi Global'!S94</f>
        <v>0</v>
      </c>
      <c r="T21" s="174">
        <f>'Emploi Global'!T94</f>
        <v>0</v>
      </c>
      <c r="U21" s="175">
        <f>'Emploi Global'!U94</f>
        <v>0</v>
      </c>
      <c r="V21" s="176">
        <f>'Emploi Global'!V94</f>
        <v>0</v>
      </c>
      <c r="W21" s="173">
        <f>'Emploi Global'!W94</f>
        <v>0</v>
      </c>
      <c r="X21" s="174">
        <f>'Emploi Global'!X94</f>
        <v>0</v>
      </c>
      <c r="Y21" s="175">
        <f>'Emploi Global'!Y94</f>
        <v>0</v>
      </c>
      <c r="Z21" s="176">
        <f>'Emploi Global'!Z94</f>
        <v>0</v>
      </c>
    </row>
    <row r="22" spans="2:26" ht="15.75" thickBot="1" x14ac:dyDescent="0.3">
      <c r="B22" s="238"/>
      <c r="C22" s="202"/>
      <c r="D22" s="203"/>
      <c r="E22" s="204"/>
      <c r="F22" s="205"/>
      <c r="G22" s="202"/>
      <c r="H22" s="203"/>
      <c r="I22" s="204"/>
      <c r="J22" s="205"/>
      <c r="K22" s="202"/>
      <c r="L22" s="203"/>
      <c r="M22" s="204"/>
      <c r="N22" s="205"/>
      <c r="O22" s="202"/>
      <c r="P22" s="203"/>
      <c r="Q22" s="204"/>
      <c r="R22" s="205"/>
      <c r="S22" s="202"/>
      <c r="T22" s="203"/>
      <c r="U22" s="204"/>
      <c r="V22" s="205"/>
      <c r="W22" s="202"/>
      <c r="X22" s="203"/>
      <c r="Y22" s="204"/>
      <c r="Z22" s="205"/>
    </row>
    <row r="25" spans="2:26" ht="21" x14ac:dyDescent="0.25">
      <c r="R25" s="253" t="s">
        <v>235</v>
      </c>
      <c r="S25" s="253"/>
      <c r="T25" s="253"/>
      <c r="U25" s="235">
        <f ca="1">TODAY()</f>
        <v>44957</v>
      </c>
      <c r="V25" s="235"/>
      <c r="W25" s="235"/>
    </row>
  </sheetData>
  <mergeCells count="19">
    <mergeCell ref="B1:Z1"/>
    <mergeCell ref="B2:Z2"/>
    <mergeCell ref="C3:G3"/>
    <mergeCell ref="C4:G4"/>
    <mergeCell ref="T3:X3"/>
    <mergeCell ref="W4:X4"/>
    <mergeCell ref="W6:Z6"/>
    <mergeCell ref="C6:F6"/>
    <mergeCell ref="G6:J6"/>
    <mergeCell ref="K6:N6"/>
    <mergeCell ref="O6:R6"/>
    <mergeCell ref="S6:V6"/>
    <mergeCell ref="R25:T25"/>
    <mergeCell ref="U25:W25"/>
    <mergeCell ref="B8:B10"/>
    <mergeCell ref="B11:B13"/>
    <mergeCell ref="B14:B16"/>
    <mergeCell ref="B17:B19"/>
    <mergeCell ref="B20:B22"/>
  </mergeCells>
  <conditionalFormatting sqref="C8:Z22">
    <cfRule type="cellIs" dxfId="11" priority="1" operator="equal">
      <formula>0</formula>
    </cfRule>
  </conditionalFormatting>
  <pageMargins left="0" right="0" top="0.78740157480314965" bottom="0" header="0.31496062992125984" footer="0.31496062992125984"/>
  <pageSetup paperSize="9" scale="4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25"/>
  <sheetViews>
    <sheetView topLeftCell="I1" zoomScale="85" zoomScaleNormal="85" workbookViewId="0">
      <selection activeCell="B1" sqref="B1:Z22"/>
    </sheetView>
  </sheetViews>
  <sheetFormatPr baseColWidth="10" defaultRowHeight="15" x14ac:dyDescent="0.25"/>
  <cols>
    <col min="2" max="2" width="12.5703125" bestFit="1" customWidth="1"/>
    <col min="3" max="3" width="15.28515625" bestFit="1" customWidth="1"/>
    <col min="4" max="4" width="20.7109375" style="57" customWidth="1"/>
    <col min="5" max="5" width="4.5703125" bestFit="1" customWidth="1"/>
    <col min="6" max="6" width="8.28515625" customWidth="1"/>
    <col min="7" max="7" width="15.28515625" bestFit="1" customWidth="1"/>
    <col min="8" max="8" width="20.7109375" style="57" customWidth="1"/>
    <col min="9" max="9" width="4.5703125" bestFit="1" customWidth="1"/>
    <col min="10" max="10" width="8.28515625" customWidth="1"/>
    <col min="11" max="11" width="15.28515625" bestFit="1" customWidth="1"/>
    <col min="12" max="12" width="20.7109375" style="57" customWidth="1"/>
    <col min="13" max="13" width="4.5703125" bestFit="1" customWidth="1"/>
    <col min="14" max="14" width="5.85546875" bestFit="1" customWidth="1"/>
    <col min="15" max="15" width="11.140625" bestFit="1" customWidth="1"/>
    <col min="16" max="16" width="20.7109375" style="57" customWidth="1"/>
    <col min="17" max="17" width="4.7109375" customWidth="1"/>
    <col min="18" max="18" width="9" bestFit="1" customWidth="1"/>
    <col min="19" max="19" width="15.28515625" bestFit="1" customWidth="1"/>
    <col min="20" max="20" width="20.7109375" style="57" customWidth="1"/>
    <col min="21" max="21" width="4.7109375" customWidth="1"/>
    <col min="22" max="22" width="9" bestFit="1" customWidth="1"/>
    <col min="23" max="23" width="15.28515625" bestFit="1" customWidth="1"/>
    <col min="24" max="24" width="20.7109375" style="57" customWidth="1"/>
    <col min="25" max="25" width="4.7109375" customWidth="1"/>
    <col min="26" max="26" width="8.28515625" customWidth="1"/>
  </cols>
  <sheetData>
    <row r="1" spans="2:27" ht="33.75" x14ac:dyDescent="0.25">
      <c r="B1" s="263" t="s">
        <v>172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</row>
    <row r="2" spans="2:27" ht="31.5" x14ac:dyDescent="0.25">
      <c r="B2" s="264" t="s">
        <v>169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</row>
    <row r="3" spans="2:27" ht="33.75" x14ac:dyDescent="0.25">
      <c r="B3" s="116"/>
      <c r="C3" s="265" t="s">
        <v>173</v>
      </c>
      <c r="D3" s="265"/>
      <c r="E3" s="265"/>
      <c r="F3" s="265"/>
      <c r="G3" s="265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263" t="s">
        <v>170</v>
      </c>
      <c r="U3" s="263"/>
      <c r="V3" s="263"/>
      <c r="W3" s="263"/>
      <c r="X3" s="263"/>
      <c r="Y3" s="116"/>
      <c r="Z3" s="116"/>
    </row>
    <row r="4" spans="2:27" ht="33.75" x14ac:dyDescent="0.25">
      <c r="B4" s="1"/>
      <c r="C4" s="263" t="s">
        <v>184</v>
      </c>
      <c r="D4" s="263"/>
      <c r="E4" s="263"/>
      <c r="F4" s="263"/>
      <c r="G4" s="263"/>
      <c r="H4" s="86"/>
      <c r="I4" s="1"/>
      <c r="J4" s="1"/>
      <c r="K4" s="1"/>
      <c r="L4" s="86"/>
      <c r="M4" s="1"/>
      <c r="N4" s="1"/>
      <c r="O4" s="1"/>
      <c r="P4" s="86"/>
      <c r="Q4" s="1"/>
      <c r="R4" s="1"/>
      <c r="S4" s="1"/>
      <c r="T4" s="114"/>
      <c r="U4" s="114"/>
      <c r="V4" s="114">
        <v>6</v>
      </c>
      <c r="W4" s="268" t="s">
        <v>181</v>
      </c>
      <c r="X4" s="268"/>
      <c r="Y4" s="1"/>
      <c r="Z4" s="1"/>
    </row>
    <row r="5" spans="2:27" ht="15.75" thickBot="1" x14ac:dyDescent="0.3">
      <c r="B5" s="1"/>
      <c r="C5" s="1"/>
      <c r="D5" s="86"/>
      <c r="E5" s="1"/>
      <c r="F5" s="1"/>
      <c r="G5" s="1"/>
      <c r="H5" s="86"/>
      <c r="I5" s="1"/>
      <c r="J5" s="1"/>
      <c r="K5" s="1"/>
      <c r="L5" s="86"/>
      <c r="M5" s="1"/>
      <c r="N5" s="1"/>
      <c r="O5" s="1"/>
      <c r="P5" s="86"/>
      <c r="Q5" s="1"/>
      <c r="R5" s="1"/>
      <c r="S5" s="1"/>
      <c r="T5" s="86"/>
      <c r="U5" s="1"/>
      <c r="V5" s="1"/>
      <c r="W5" s="1"/>
      <c r="X5" s="86"/>
      <c r="Y5" s="1"/>
      <c r="Z5" s="1"/>
    </row>
    <row r="6" spans="2:27" ht="26.25" x14ac:dyDescent="0.25">
      <c r="B6" s="126"/>
      <c r="C6" s="260" t="s">
        <v>16</v>
      </c>
      <c r="D6" s="261"/>
      <c r="E6" s="261"/>
      <c r="F6" s="262"/>
      <c r="G6" s="258" t="s">
        <v>17</v>
      </c>
      <c r="H6" s="258"/>
      <c r="I6" s="258"/>
      <c r="J6" s="259"/>
      <c r="K6" s="257" t="s">
        <v>18</v>
      </c>
      <c r="L6" s="258"/>
      <c r="M6" s="258"/>
      <c r="N6" s="259"/>
      <c r="O6" s="257" t="s">
        <v>19</v>
      </c>
      <c r="P6" s="258"/>
      <c r="Q6" s="258"/>
      <c r="R6" s="259"/>
      <c r="S6" s="257" t="s">
        <v>20</v>
      </c>
      <c r="T6" s="258"/>
      <c r="U6" s="258"/>
      <c r="V6" s="259"/>
      <c r="W6" s="257" t="s">
        <v>21</v>
      </c>
      <c r="X6" s="258"/>
      <c r="Y6" s="258"/>
      <c r="Z6" s="259"/>
    </row>
    <row r="7" spans="2:27" ht="15.75" thickBot="1" x14ac:dyDescent="0.3">
      <c r="B7" s="126"/>
      <c r="C7" s="132" t="s">
        <v>10</v>
      </c>
      <c r="D7" s="133" t="s">
        <v>147</v>
      </c>
      <c r="E7" s="134" t="s">
        <v>31</v>
      </c>
      <c r="F7" s="135" t="s">
        <v>11</v>
      </c>
      <c r="G7" s="127" t="s">
        <v>10</v>
      </c>
      <c r="H7" s="128" t="s">
        <v>147</v>
      </c>
      <c r="I7" s="129" t="s">
        <v>31</v>
      </c>
      <c r="J7" s="130" t="s">
        <v>11</v>
      </c>
      <c r="K7" s="127" t="s">
        <v>10</v>
      </c>
      <c r="L7" s="128" t="s">
        <v>147</v>
      </c>
      <c r="M7" s="129" t="s">
        <v>31</v>
      </c>
      <c r="N7" s="130" t="s">
        <v>11</v>
      </c>
      <c r="O7" s="127" t="s">
        <v>10</v>
      </c>
      <c r="P7" s="128" t="s">
        <v>147</v>
      </c>
      <c r="Q7" s="129" t="s">
        <v>31</v>
      </c>
      <c r="R7" s="130" t="s">
        <v>11</v>
      </c>
      <c r="S7" s="127" t="s">
        <v>10</v>
      </c>
      <c r="T7" s="128" t="s">
        <v>147</v>
      </c>
      <c r="U7" s="129" t="s">
        <v>31</v>
      </c>
      <c r="V7" s="130" t="s">
        <v>11</v>
      </c>
      <c r="W7" s="127" t="s">
        <v>10</v>
      </c>
      <c r="X7" s="128" t="s">
        <v>147</v>
      </c>
      <c r="Y7" s="129" t="s">
        <v>31</v>
      </c>
      <c r="Z7" s="130" t="s">
        <v>11</v>
      </c>
    </row>
    <row r="8" spans="2:27" x14ac:dyDescent="0.25">
      <c r="B8" s="254" t="s">
        <v>8</v>
      </c>
      <c r="C8" s="166"/>
      <c r="D8" s="165"/>
      <c r="E8" s="167"/>
      <c r="F8" s="168"/>
      <c r="G8" s="166"/>
      <c r="H8" s="165"/>
      <c r="I8" s="167"/>
      <c r="J8" s="168"/>
      <c r="K8" s="166"/>
      <c r="L8" s="165"/>
      <c r="M8" s="167"/>
      <c r="N8" s="168"/>
      <c r="O8" s="166"/>
      <c r="P8" s="165"/>
      <c r="Q8" s="167"/>
      <c r="R8" s="168"/>
      <c r="S8" s="166"/>
      <c r="T8" s="165"/>
      <c r="U8" s="167"/>
      <c r="V8" s="168"/>
      <c r="W8" s="166"/>
      <c r="X8" s="165"/>
      <c r="Y8" s="167"/>
      <c r="Z8" s="168"/>
    </row>
    <row r="9" spans="2:27" ht="45" customHeight="1" x14ac:dyDescent="0.25">
      <c r="B9" s="255"/>
      <c r="C9" s="173" t="str">
        <f>'Emploi Global'!C11</f>
        <v>M.S.Chebah</v>
      </c>
      <c r="D9" s="174" t="str">
        <f>'Emploi Global'!D11</f>
        <v>Transfert thermique (CRS)</v>
      </c>
      <c r="E9" s="175">
        <f>'Emploi Global'!E11</f>
        <v>0</v>
      </c>
      <c r="F9" s="176" t="str">
        <f>'Emploi Global'!F11</f>
        <v>S:A13</v>
      </c>
      <c r="G9" s="173" t="str">
        <f>'Emploi Global'!G11</f>
        <v>M.S.Chebah</v>
      </c>
      <c r="H9" s="174" t="str">
        <f>'Emploi Global'!H11</f>
        <v>Transfert thermique (TD)</v>
      </c>
      <c r="I9" s="175" t="str">
        <f>'Emploi Global'!I11</f>
        <v>G01</v>
      </c>
      <c r="J9" s="176" t="str">
        <f>'Emploi Global'!J11</f>
        <v>S:A13</v>
      </c>
      <c r="K9" s="173" t="str">
        <f>'Emploi Global'!K11</f>
        <v>F.Chabane</v>
      </c>
      <c r="L9" s="174" t="str">
        <f>'Emploi Global'!L11</f>
        <v>TP Transfert thermique</v>
      </c>
      <c r="M9" s="175" t="str">
        <f>'Emploi Global'!M11</f>
        <v>G01</v>
      </c>
      <c r="N9" s="176" t="str">
        <f>'Emploi Global'!N11</f>
        <v>Lab</v>
      </c>
      <c r="O9" s="173">
        <f>'Emploi Global'!O11</f>
        <v>0</v>
      </c>
      <c r="P9" s="174">
        <f>'Emploi Global'!P11</f>
        <v>0</v>
      </c>
      <c r="Q9" s="175">
        <f>'Emploi Global'!Q11</f>
        <v>0</v>
      </c>
      <c r="R9" s="176">
        <f>'Emploi Global'!R11</f>
        <v>0</v>
      </c>
      <c r="S9" s="173">
        <f>'Emploi Global'!S11</f>
        <v>0</v>
      </c>
      <c r="T9" s="174">
        <f>'Emploi Global'!T11</f>
        <v>0</v>
      </c>
      <c r="U9" s="175">
        <f>'Emploi Global'!U11</f>
        <v>0</v>
      </c>
      <c r="V9" s="176">
        <f>'Emploi Global'!V11</f>
        <v>0</v>
      </c>
      <c r="W9" s="173">
        <f>'Emploi Global'!W11</f>
        <v>0</v>
      </c>
      <c r="X9" s="174">
        <f>'Emploi Global'!X11</f>
        <v>0</v>
      </c>
      <c r="Y9" s="175">
        <f>'Emploi Global'!Y11</f>
        <v>0</v>
      </c>
      <c r="Z9" s="176">
        <f>'Emploi Global'!Z11</f>
        <v>0</v>
      </c>
    </row>
    <row r="10" spans="2:27" ht="30.75" thickBot="1" x14ac:dyDescent="0.3">
      <c r="B10" s="255"/>
      <c r="C10" s="202">
        <f>'Emploi Global'!C12</f>
        <v>0</v>
      </c>
      <c r="D10" s="203">
        <f>'Emploi Global'!D12</f>
        <v>0</v>
      </c>
      <c r="E10" s="204">
        <f>'Emploi Global'!E12</f>
        <v>0</v>
      </c>
      <c r="F10" s="205" t="str">
        <f>'Emploi Global'!F12</f>
        <v>S:A14</v>
      </c>
      <c r="G10" s="202" t="str">
        <f>'Emploi Global'!G12</f>
        <v>F.Chabane</v>
      </c>
      <c r="H10" s="203" t="str">
        <f>'Emploi Global'!H12</f>
        <v>TP Transfert thermique</v>
      </c>
      <c r="I10" s="204" t="str">
        <f>'Emploi Global'!I12</f>
        <v>G02</v>
      </c>
      <c r="J10" s="205" t="str">
        <f>'Emploi Global'!J12</f>
        <v>Lab</v>
      </c>
      <c r="K10" s="202" t="str">
        <f>'Emploi Global'!K12</f>
        <v>M.S.Chebah</v>
      </c>
      <c r="L10" s="203" t="str">
        <f>'Emploi Global'!L12</f>
        <v>Transfert thermique (TD)</v>
      </c>
      <c r="M10" s="204" t="str">
        <f>'Emploi Global'!M12</f>
        <v>G02</v>
      </c>
      <c r="N10" s="205" t="str">
        <f>'Emploi Global'!N12</f>
        <v>S:A14</v>
      </c>
      <c r="O10" s="202">
        <f>'Emploi Global'!O12</f>
        <v>0</v>
      </c>
      <c r="P10" s="203">
        <f>'Emploi Global'!P12</f>
        <v>0</v>
      </c>
      <c r="Q10" s="204">
        <f>'Emploi Global'!Q12</f>
        <v>0</v>
      </c>
      <c r="R10" s="205">
        <f>'Emploi Global'!R12</f>
        <v>0</v>
      </c>
      <c r="S10" s="202">
        <f>'Emploi Global'!S12</f>
        <v>0</v>
      </c>
      <c r="T10" s="203">
        <f>'Emploi Global'!T12</f>
        <v>0</v>
      </c>
      <c r="U10" s="204">
        <f>'Emploi Global'!U12</f>
        <v>0</v>
      </c>
      <c r="V10" s="205">
        <f>'Emploi Global'!V12</f>
        <v>0</v>
      </c>
      <c r="W10" s="202">
        <f>'Emploi Global'!W12</f>
        <v>0</v>
      </c>
      <c r="X10" s="203">
        <f>'Emploi Global'!X12</f>
        <v>0</v>
      </c>
      <c r="Y10" s="204">
        <f>'Emploi Global'!Y12</f>
        <v>0</v>
      </c>
      <c r="Z10" s="205">
        <f>'Emploi Global'!Z12</f>
        <v>0</v>
      </c>
    </row>
    <row r="11" spans="2:27" x14ac:dyDescent="0.25">
      <c r="B11" s="239" t="s">
        <v>12</v>
      </c>
      <c r="C11" s="166"/>
      <c r="D11" s="165"/>
      <c r="E11" s="167"/>
      <c r="F11" s="168"/>
      <c r="G11" s="166"/>
      <c r="H11" s="165"/>
      <c r="I11" s="167"/>
      <c r="J11" s="168"/>
      <c r="K11" s="166"/>
      <c r="L11" s="165"/>
      <c r="M11" s="167"/>
      <c r="N11" s="168"/>
      <c r="O11" s="166"/>
      <c r="P11" s="165"/>
      <c r="Q11" s="167"/>
      <c r="R11" s="168"/>
      <c r="S11" s="166"/>
      <c r="T11" s="165"/>
      <c r="U11" s="167"/>
      <c r="V11" s="168"/>
      <c r="W11" s="166"/>
      <c r="X11" s="165"/>
      <c r="Y11" s="167"/>
      <c r="Z11" s="168"/>
    </row>
    <row r="12" spans="2:27" ht="45" customHeight="1" x14ac:dyDescent="0.25">
      <c r="B12" s="240"/>
      <c r="C12" s="173" t="str">
        <f>'Emploi Global'!C32</f>
        <v>M.N.Amrane</v>
      </c>
      <c r="D12" s="174" t="str">
        <f>'Emploi Global'!D32</f>
        <v>Dynamique des structures (CRS)</v>
      </c>
      <c r="E12" s="175">
        <f>'Emploi Global'!E32</f>
        <v>0</v>
      </c>
      <c r="F12" s="176" t="str">
        <f>'Emploi Global'!F32</f>
        <v>S:A13</v>
      </c>
      <c r="G12" s="173" t="str">
        <f>'Emploi Global'!G32</f>
        <v>M.N.Amrane</v>
      </c>
      <c r="H12" s="174" t="str">
        <f>'Emploi Global'!H32</f>
        <v>Dynamique des structures (TD)</v>
      </c>
      <c r="I12" s="175" t="str">
        <f>'Emploi Global'!I32</f>
        <v>G01</v>
      </c>
      <c r="J12" s="176" t="str">
        <f>'Emploi Global'!J32</f>
        <v>S:A13</v>
      </c>
      <c r="K12" s="173">
        <f>'Emploi Global'!K32</f>
        <v>0</v>
      </c>
      <c r="L12" s="174">
        <f>'Emploi Global'!L32</f>
        <v>0</v>
      </c>
      <c r="M12" s="175" t="str">
        <f>'Emploi Global'!M32</f>
        <v>G01</v>
      </c>
      <c r="N12" s="176" t="str">
        <f>'Emploi Global'!N32</f>
        <v>S:A13</v>
      </c>
      <c r="O12" s="173" t="str">
        <f>'Emploi Global'!O32</f>
        <v>S.Messaoudi</v>
      </c>
      <c r="P12" s="174" t="str">
        <f>'Emploi Global'!P32</f>
        <v>Projet fin de cycle</v>
      </c>
      <c r="Q12" s="175">
        <f>'Emploi Global'!Q32</f>
        <v>0</v>
      </c>
      <c r="R12" s="176" t="str">
        <f>'Emploi Global'!R32</f>
        <v>Hall Tech</v>
      </c>
      <c r="S12" s="173" t="str">
        <f>'Emploi Global'!S32</f>
        <v>S.Messaoudi</v>
      </c>
      <c r="T12" s="174" t="str">
        <f>'Emploi Global'!T32</f>
        <v>Projet fin de cycle</v>
      </c>
      <c r="U12" s="175">
        <f>'Emploi Global'!U32</f>
        <v>0</v>
      </c>
      <c r="V12" s="176" t="str">
        <f>'Emploi Global'!V32</f>
        <v>Hall Tech</v>
      </c>
      <c r="W12" s="173">
        <f>'Emploi Global'!W32</f>
        <v>0</v>
      </c>
      <c r="X12" s="174">
        <f>'Emploi Global'!X32</f>
        <v>0</v>
      </c>
      <c r="Y12" s="175">
        <f>'Emploi Global'!Y32</f>
        <v>0</v>
      </c>
      <c r="Z12" s="176">
        <f>'Emploi Global'!Z32</f>
        <v>0</v>
      </c>
    </row>
    <row r="13" spans="2:27" ht="30.75" thickBot="1" x14ac:dyDescent="0.3">
      <c r="B13" s="240"/>
      <c r="C13" s="202">
        <f>'Emploi Global'!C33</f>
        <v>0</v>
      </c>
      <c r="D13" s="203">
        <f>'Emploi Global'!D33</f>
        <v>0</v>
      </c>
      <c r="E13" s="204">
        <f>'Emploi Global'!E33</f>
        <v>0</v>
      </c>
      <c r="F13" s="205" t="str">
        <f>'Emploi Global'!F33</f>
        <v>S:A14</v>
      </c>
      <c r="G13" s="202" t="str">
        <f>'Emploi Global'!G33</f>
        <v>T.Masri</v>
      </c>
      <c r="H13" s="203" t="str">
        <f>'Emploi Global'!H33</f>
        <v>Théorie des mécanisme (TD)</v>
      </c>
      <c r="I13" s="204" t="str">
        <f>'Emploi Global'!I33</f>
        <v>G02</v>
      </c>
      <c r="J13" s="205" t="str">
        <f>'Emploi Global'!J33</f>
        <v>S:A14</v>
      </c>
      <c r="K13" s="202" t="str">
        <f>'Emploi Global'!K33</f>
        <v>M.N.Amrane</v>
      </c>
      <c r="L13" s="203" t="str">
        <f>'Emploi Global'!L33</f>
        <v>Dynamique des structures (TD)</v>
      </c>
      <c r="M13" s="204" t="str">
        <f>'Emploi Global'!M33</f>
        <v>G02</v>
      </c>
      <c r="N13" s="205" t="str">
        <f>'Emploi Global'!N33</f>
        <v>S:A14</v>
      </c>
      <c r="O13" s="202">
        <f>'Emploi Global'!O33</f>
        <v>0</v>
      </c>
      <c r="P13" s="203">
        <f>'Emploi Global'!P33</f>
        <v>0</v>
      </c>
      <c r="Q13" s="204">
        <f>'Emploi Global'!Q33</f>
        <v>0</v>
      </c>
      <c r="R13" s="205">
        <f>'Emploi Global'!R33</f>
        <v>0</v>
      </c>
      <c r="S13" s="202">
        <f>'Emploi Global'!S33</f>
        <v>0</v>
      </c>
      <c r="T13" s="203">
        <f>'Emploi Global'!T33</f>
        <v>0</v>
      </c>
      <c r="U13" s="204">
        <f>'Emploi Global'!U33</f>
        <v>0</v>
      </c>
      <c r="V13" s="205">
        <f>'Emploi Global'!V33</f>
        <v>0</v>
      </c>
      <c r="W13" s="202">
        <f>'Emploi Global'!W33</f>
        <v>0</v>
      </c>
      <c r="X13" s="203">
        <f>'Emploi Global'!X33</f>
        <v>0</v>
      </c>
      <c r="Y13" s="204">
        <f>'Emploi Global'!Y33</f>
        <v>0</v>
      </c>
      <c r="Z13" s="205">
        <f>'Emploi Global'!Z33</f>
        <v>0</v>
      </c>
    </row>
    <row r="14" spans="2:27" x14ac:dyDescent="0.25">
      <c r="B14" s="236" t="s">
        <v>13</v>
      </c>
      <c r="C14" s="166"/>
      <c r="D14" s="165"/>
      <c r="E14" s="167"/>
      <c r="F14" s="168"/>
      <c r="G14" s="166"/>
      <c r="H14" s="165"/>
      <c r="I14" s="167"/>
      <c r="J14" s="168"/>
      <c r="K14" s="166"/>
      <c r="L14" s="165"/>
      <c r="M14" s="167"/>
      <c r="N14" s="168"/>
      <c r="O14" s="166"/>
      <c r="P14" s="165"/>
      <c r="Q14" s="167"/>
      <c r="R14" s="168"/>
      <c r="S14" s="166"/>
      <c r="T14" s="165"/>
      <c r="U14" s="167"/>
      <c r="V14" s="168"/>
      <c r="W14" s="166"/>
      <c r="X14" s="165"/>
      <c r="Y14" s="167"/>
      <c r="Z14" s="168"/>
    </row>
    <row r="15" spans="2:27" ht="45" customHeight="1" x14ac:dyDescent="0.25">
      <c r="B15" s="237"/>
      <c r="C15" s="173" t="str">
        <f>'Emploi Global'!C53</f>
        <v>L.Baci</v>
      </c>
      <c r="D15" s="174" t="str">
        <f>'Emploi Global'!D53</f>
        <v>Construction mécanique 2 (CRS)</v>
      </c>
      <c r="E15" s="175" t="str">
        <f>'Emploi Global'!E53</f>
        <v>G01</v>
      </c>
      <c r="F15" s="176" t="str">
        <f>'Emploi Global'!F53</f>
        <v>S:A13</v>
      </c>
      <c r="G15" s="173" t="str">
        <f>'Emploi Global'!G53</f>
        <v>T.Masri</v>
      </c>
      <c r="H15" s="174" t="str">
        <f>'Emploi Global'!H53</f>
        <v>Théorie des mécanisme (TD)</v>
      </c>
      <c r="I15" s="175" t="str">
        <f>'Emploi Global'!I53</f>
        <v>G01</v>
      </c>
      <c r="J15" s="176" t="str">
        <f>'Emploi Global'!J53</f>
        <v>S:A13</v>
      </c>
      <c r="K15" s="173">
        <f>'Emploi Global'!K53</f>
        <v>0</v>
      </c>
      <c r="L15" s="174">
        <f>'Emploi Global'!L53</f>
        <v>0</v>
      </c>
      <c r="M15" s="175" t="str">
        <f>'Emploi Global'!M53</f>
        <v>G01</v>
      </c>
      <c r="N15" s="176">
        <f>'Emploi Global'!N53</f>
        <v>0</v>
      </c>
      <c r="O15" s="173" t="str">
        <f>'Emploi Global'!O53</f>
        <v>T.Masri</v>
      </c>
      <c r="P15" s="174" t="str">
        <f>'Emploi Global'!P53</f>
        <v>Théorie des mécanisme (CRS)</v>
      </c>
      <c r="Q15" s="175">
        <f>'Emploi Global'!Q53</f>
        <v>0</v>
      </c>
      <c r="R15" s="176" t="str">
        <f>'Emploi Global'!R53</f>
        <v>S:A13</v>
      </c>
      <c r="S15" s="173" t="str">
        <f>'Emploi Global'!S53</f>
        <v>K.Ouanes</v>
      </c>
      <c r="T15" s="174" t="str">
        <f>'Emploi Global'!T53</f>
        <v>Matériaux non métallique (CRS)</v>
      </c>
      <c r="U15" s="175">
        <f>'Emploi Global'!U53</f>
        <v>0</v>
      </c>
      <c r="V15" s="176">
        <f>'Emploi Global'!V53</f>
        <v>0</v>
      </c>
      <c r="W15" s="173">
        <f>'Emploi Global'!W53</f>
        <v>0</v>
      </c>
      <c r="X15" s="174">
        <f>'Emploi Global'!X53</f>
        <v>0</v>
      </c>
      <c r="Y15" s="175">
        <f>'Emploi Global'!Y53</f>
        <v>0</v>
      </c>
      <c r="Z15" s="176">
        <f>'Emploi Global'!Z53</f>
        <v>0</v>
      </c>
      <c r="AA15" s="7"/>
    </row>
    <row r="16" spans="2:27" ht="30.75" thickBot="1" x14ac:dyDescent="0.3">
      <c r="B16" s="237"/>
      <c r="C16" s="202">
        <f>'Emploi Global'!C54</f>
        <v>0</v>
      </c>
      <c r="D16" s="203">
        <f>'Emploi Global'!D54</f>
        <v>0</v>
      </c>
      <c r="E16" s="204" t="str">
        <f>'Emploi Global'!E54</f>
        <v>G02</v>
      </c>
      <c r="F16" s="205" t="str">
        <f>'Emploi Global'!F54</f>
        <v>S:A14</v>
      </c>
      <c r="G16" s="202" t="str">
        <f>'Emploi Global'!G54</f>
        <v>L.Baci</v>
      </c>
      <c r="H16" s="203" t="str">
        <f>'Emploi Global'!H54</f>
        <v>Construction mécanique 2 (TD)</v>
      </c>
      <c r="I16" s="204" t="str">
        <f>'Emploi Global'!I54</f>
        <v>G02</v>
      </c>
      <c r="J16" s="205" t="str">
        <f>'Emploi Global'!J54</f>
        <v>C2</v>
      </c>
      <c r="K16" s="202" t="str">
        <f>'Emploi Global'!K54</f>
        <v>L.Baci</v>
      </c>
      <c r="L16" s="203" t="str">
        <f>'Emploi Global'!L54</f>
        <v>Construction mécanique 2 (TD)</v>
      </c>
      <c r="M16" s="204" t="str">
        <f>'Emploi Global'!M54</f>
        <v>G02</v>
      </c>
      <c r="N16" s="205" t="str">
        <f>'Emploi Global'!N54</f>
        <v>C2</v>
      </c>
      <c r="O16" s="202">
        <f>'Emploi Global'!O54</f>
        <v>0</v>
      </c>
      <c r="P16" s="203">
        <f>'Emploi Global'!P54</f>
        <v>0</v>
      </c>
      <c r="Q16" s="204">
        <f>'Emploi Global'!Q54</f>
        <v>0</v>
      </c>
      <c r="R16" s="205">
        <f>'Emploi Global'!R54</f>
        <v>0</v>
      </c>
      <c r="S16" s="202">
        <f>'Emploi Global'!S54</f>
        <v>0</v>
      </c>
      <c r="T16" s="203">
        <f>'Emploi Global'!T54</f>
        <v>0</v>
      </c>
      <c r="U16" s="204">
        <f>'Emploi Global'!U54</f>
        <v>0</v>
      </c>
      <c r="V16" s="205">
        <f>'Emploi Global'!V54</f>
        <v>0</v>
      </c>
      <c r="W16" s="202">
        <f>'Emploi Global'!W54</f>
        <v>0</v>
      </c>
      <c r="X16" s="203">
        <f>'Emploi Global'!X54</f>
        <v>0</v>
      </c>
      <c r="Y16" s="204">
        <f>'Emploi Global'!Y54</f>
        <v>0</v>
      </c>
      <c r="Z16" s="205">
        <f>'Emploi Global'!Z54</f>
        <v>0</v>
      </c>
      <c r="AA16" s="7"/>
    </row>
    <row r="17" spans="2:26" x14ac:dyDescent="0.25">
      <c r="B17" s="239" t="s">
        <v>14</v>
      </c>
      <c r="C17" s="166"/>
      <c r="D17" s="165"/>
      <c r="E17" s="167"/>
      <c r="F17" s="168"/>
      <c r="G17" s="166"/>
      <c r="H17" s="165"/>
      <c r="I17" s="167"/>
      <c r="J17" s="168"/>
      <c r="K17" s="166"/>
      <c r="L17" s="165"/>
      <c r="M17" s="167"/>
      <c r="N17" s="168"/>
      <c r="O17" s="166"/>
      <c r="P17" s="165"/>
      <c r="Q17" s="167"/>
      <c r="R17" s="168"/>
      <c r="S17" s="166"/>
      <c r="T17" s="165"/>
      <c r="U17" s="167"/>
      <c r="V17" s="168"/>
      <c r="W17" s="166"/>
      <c r="X17" s="165"/>
      <c r="Y17" s="167"/>
      <c r="Z17" s="168"/>
    </row>
    <row r="18" spans="2:26" ht="45" customHeight="1" x14ac:dyDescent="0.25">
      <c r="B18" s="240"/>
      <c r="C18" s="173" t="str">
        <f>'Emploi Global'!C74</f>
        <v>N.Chouchane</v>
      </c>
      <c r="D18" s="174" t="str">
        <f>'Emploi Global'!D74</f>
        <v>Système hydrauliques et pneumatique (CRS)</v>
      </c>
      <c r="E18" s="175">
        <f>'Emploi Global'!E74</f>
        <v>0</v>
      </c>
      <c r="F18" s="176">
        <f>'Emploi Global'!F74</f>
        <v>0</v>
      </c>
      <c r="G18" s="173" t="str">
        <f>'Emploi Global'!G74</f>
        <v>A.Benarfaoui</v>
      </c>
      <c r="H18" s="174" t="str">
        <f>'Emploi Global'!H74</f>
        <v>Moteur à combustion interne (CRS)</v>
      </c>
      <c r="I18" s="175">
        <f>'Emploi Global'!I74</f>
        <v>0</v>
      </c>
      <c r="J18" s="176" t="str">
        <f>'Emploi Global'!J74</f>
        <v>Amphi 4</v>
      </c>
      <c r="K18" s="173">
        <f>'Emploi Global'!K74</f>
        <v>0</v>
      </c>
      <c r="L18" s="174">
        <f>'Emploi Global'!L74</f>
        <v>0</v>
      </c>
      <c r="M18" s="175" t="str">
        <f>'Emploi Global'!M74</f>
        <v>G01</v>
      </c>
      <c r="N18" s="176">
        <f>'Emploi Global'!N74</f>
        <v>0</v>
      </c>
      <c r="O18" s="173" t="str">
        <f>'Emploi Global'!O74</f>
        <v>L.Baci</v>
      </c>
      <c r="P18" s="174" t="str">
        <f>'Emploi Global'!P74</f>
        <v>Construction mécanique 2 (TD)</v>
      </c>
      <c r="Q18" s="175" t="str">
        <f>'Emploi Global'!Q74</f>
        <v>G01</v>
      </c>
      <c r="R18" s="176">
        <f>'Emploi Global'!R74</f>
        <v>0</v>
      </c>
      <c r="S18" s="173" t="str">
        <f>'Emploi Global'!S74</f>
        <v>L.Baci</v>
      </c>
      <c r="T18" s="174" t="str">
        <f>'Emploi Global'!T74</f>
        <v>Construction mécanique 2 (TD)</v>
      </c>
      <c r="U18" s="175" t="str">
        <f>'Emploi Global'!U74</f>
        <v>G01</v>
      </c>
      <c r="V18" s="176">
        <f>'Emploi Global'!V74</f>
        <v>0</v>
      </c>
      <c r="W18" s="173">
        <f>'Emploi Global'!W74</f>
        <v>0</v>
      </c>
      <c r="X18" s="174">
        <f>'Emploi Global'!X74</f>
        <v>0</v>
      </c>
      <c r="Y18" s="175">
        <f>'Emploi Global'!Y74</f>
        <v>0</v>
      </c>
      <c r="Z18" s="176">
        <f>'Emploi Global'!Z74</f>
        <v>0</v>
      </c>
    </row>
    <row r="19" spans="2:26" ht="26.25" customHeight="1" thickBot="1" x14ac:dyDescent="0.3">
      <c r="B19" s="241"/>
      <c r="C19" s="202">
        <f>'Emploi Global'!C75</f>
        <v>0</v>
      </c>
      <c r="D19" s="203">
        <f>'Emploi Global'!D75</f>
        <v>0</v>
      </c>
      <c r="E19" s="204">
        <f>'Emploi Global'!E75</f>
        <v>0</v>
      </c>
      <c r="F19" s="205">
        <f>'Emploi Global'!F75</f>
        <v>0</v>
      </c>
      <c r="G19" s="202">
        <f>'Emploi Global'!G75</f>
        <v>0</v>
      </c>
      <c r="H19" s="203">
        <f>'Emploi Global'!H75</f>
        <v>0</v>
      </c>
      <c r="I19" s="204">
        <f>'Emploi Global'!I75</f>
        <v>0</v>
      </c>
      <c r="J19" s="205">
        <f>'Emploi Global'!J75</f>
        <v>0</v>
      </c>
      <c r="K19" s="202">
        <f>'Emploi Global'!K75</f>
        <v>0</v>
      </c>
      <c r="L19" s="203">
        <f>'Emploi Global'!L75</f>
        <v>0</v>
      </c>
      <c r="M19" s="204" t="str">
        <f>'Emploi Global'!M75</f>
        <v>G02</v>
      </c>
      <c r="N19" s="205">
        <f>'Emploi Global'!N75</f>
        <v>0</v>
      </c>
      <c r="O19" s="202" t="str">
        <f>'Emploi Global'!O75</f>
        <v>S.Messaoudi</v>
      </c>
      <c r="P19" s="203" t="str">
        <f>'Emploi Global'!P75</f>
        <v>Projet fin de cycle</v>
      </c>
      <c r="Q19" s="204" t="str">
        <f>'Emploi Global'!Q75</f>
        <v>G02</v>
      </c>
      <c r="R19" s="205">
        <f>'Emploi Global'!R75</f>
        <v>0</v>
      </c>
      <c r="S19" s="202" t="str">
        <f>'Emploi Global'!S75</f>
        <v>S.Messaoudi</v>
      </c>
      <c r="T19" s="203" t="str">
        <f>'Emploi Global'!T75</f>
        <v>Projet fin de cycle</v>
      </c>
      <c r="U19" s="204" t="str">
        <f>'Emploi Global'!U75</f>
        <v>G02</v>
      </c>
      <c r="V19" s="205">
        <f>'Emploi Global'!V75</f>
        <v>0</v>
      </c>
      <c r="W19" s="202">
        <f>'Emploi Global'!W75</f>
        <v>0</v>
      </c>
      <c r="X19" s="203">
        <f>'Emploi Global'!X75</f>
        <v>0</v>
      </c>
      <c r="Y19" s="204">
        <f>'Emploi Global'!Y75</f>
        <v>0</v>
      </c>
      <c r="Z19" s="205">
        <f>'Emploi Global'!Z75</f>
        <v>0</v>
      </c>
    </row>
    <row r="20" spans="2:26" x14ac:dyDescent="0.25">
      <c r="B20" s="236" t="s">
        <v>15</v>
      </c>
      <c r="C20" s="166"/>
      <c r="D20" s="165"/>
      <c r="E20" s="167"/>
      <c r="F20" s="168"/>
      <c r="G20" s="166"/>
      <c r="H20" s="165"/>
      <c r="I20" s="167"/>
      <c r="J20" s="168"/>
      <c r="K20" s="166"/>
      <c r="L20" s="165"/>
      <c r="M20" s="167"/>
      <c r="N20" s="168"/>
      <c r="O20" s="166"/>
      <c r="P20" s="165"/>
      <c r="Q20" s="167"/>
      <c r="R20" s="168"/>
      <c r="S20" s="166"/>
      <c r="T20" s="165"/>
      <c r="U20" s="167"/>
      <c r="V20" s="168"/>
      <c r="W20" s="166"/>
      <c r="X20" s="165"/>
      <c r="Y20" s="167"/>
      <c r="Z20" s="168"/>
    </row>
    <row r="21" spans="2:26" ht="45" customHeight="1" x14ac:dyDescent="0.25">
      <c r="B21" s="237"/>
      <c r="C21" s="173" t="str">
        <f>'Emploi Global'!C95</f>
        <v>N.Moummi</v>
      </c>
      <c r="D21" s="174" t="str">
        <f>'Emploi Global'!D95</f>
        <v>Entreprenariat et management d'entreprise (CRS)</v>
      </c>
      <c r="E21" s="175">
        <f>'Emploi Global'!E95</f>
        <v>0</v>
      </c>
      <c r="F21" s="176" t="str">
        <f>'Emploi Global'!F95</f>
        <v>Amphi 4</v>
      </c>
      <c r="G21" s="173">
        <f>'Emploi Global'!G95</f>
        <v>0</v>
      </c>
      <c r="H21" s="174">
        <f>'Emploi Global'!H95</f>
        <v>0</v>
      </c>
      <c r="I21" s="175">
        <f>'Emploi Global'!I95</f>
        <v>0</v>
      </c>
      <c r="J21" s="176">
        <f>'Emploi Global'!J95</f>
        <v>0</v>
      </c>
      <c r="K21" s="173">
        <f>'Emploi Global'!K95</f>
        <v>0</v>
      </c>
      <c r="L21" s="174">
        <f>'Emploi Global'!L95</f>
        <v>0</v>
      </c>
      <c r="M21" s="175">
        <f>'Emploi Global'!M95</f>
        <v>0</v>
      </c>
      <c r="N21" s="176">
        <f>'Emploi Global'!N95</f>
        <v>0</v>
      </c>
      <c r="O21" s="173">
        <f>'Emploi Global'!O95</f>
        <v>0</v>
      </c>
      <c r="P21" s="174">
        <f>'Emploi Global'!P95</f>
        <v>0</v>
      </c>
      <c r="Q21" s="175">
        <f>'Emploi Global'!Q95</f>
        <v>0</v>
      </c>
      <c r="R21" s="176">
        <f>'Emploi Global'!R95</f>
        <v>0</v>
      </c>
      <c r="S21" s="173">
        <f>'Emploi Global'!S95</f>
        <v>0</v>
      </c>
      <c r="T21" s="174">
        <f>'Emploi Global'!T95</f>
        <v>0</v>
      </c>
      <c r="U21" s="175">
        <f>'Emploi Global'!U95</f>
        <v>0</v>
      </c>
      <c r="V21" s="176">
        <f>'Emploi Global'!V95</f>
        <v>0</v>
      </c>
      <c r="W21" s="173">
        <f>'Emploi Global'!W95</f>
        <v>0</v>
      </c>
      <c r="X21" s="174">
        <f>'Emploi Global'!X95</f>
        <v>0</v>
      </c>
      <c r="Y21" s="175">
        <f>'Emploi Global'!Y95</f>
        <v>0</v>
      </c>
      <c r="Z21" s="176">
        <f>'Emploi Global'!Z95</f>
        <v>0</v>
      </c>
    </row>
    <row r="22" spans="2:26" ht="15.75" thickBot="1" x14ac:dyDescent="0.3">
      <c r="B22" s="238"/>
      <c r="C22" s="202">
        <f>'Emploi Global'!C96</f>
        <v>0</v>
      </c>
      <c r="D22" s="203">
        <f>'Emploi Global'!D96</f>
        <v>0</v>
      </c>
      <c r="E22" s="204">
        <f>'Emploi Global'!E96</f>
        <v>0</v>
      </c>
      <c r="F22" s="205">
        <f>'Emploi Global'!F96</f>
        <v>0</v>
      </c>
      <c r="G22" s="202">
        <f>'Emploi Global'!G96</f>
        <v>0</v>
      </c>
      <c r="H22" s="203">
        <f>'Emploi Global'!H96</f>
        <v>0</v>
      </c>
      <c r="I22" s="204">
        <f>'Emploi Global'!I96</f>
        <v>0</v>
      </c>
      <c r="J22" s="205">
        <f>'Emploi Global'!J96</f>
        <v>0</v>
      </c>
      <c r="K22" s="202">
        <f>'Emploi Global'!K96</f>
        <v>0</v>
      </c>
      <c r="L22" s="203">
        <f>'Emploi Global'!L96</f>
        <v>0</v>
      </c>
      <c r="M22" s="204">
        <f>'Emploi Global'!M96</f>
        <v>0</v>
      </c>
      <c r="N22" s="205">
        <f>'Emploi Global'!N96</f>
        <v>0</v>
      </c>
      <c r="O22" s="202">
        <f>'Emploi Global'!O96</f>
        <v>0</v>
      </c>
      <c r="P22" s="203">
        <f>'Emploi Global'!P96</f>
        <v>0</v>
      </c>
      <c r="Q22" s="204">
        <f>'Emploi Global'!Q96</f>
        <v>0</v>
      </c>
      <c r="R22" s="205">
        <f>'Emploi Global'!R96</f>
        <v>0</v>
      </c>
      <c r="S22" s="202">
        <f>'Emploi Global'!S96</f>
        <v>0</v>
      </c>
      <c r="T22" s="203">
        <f>'Emploi Global'!T96</f>
        <v>0</v>
      </c>
      <c r="U22" s="204">
        <f>'Emploi Global'!U96</f>
        <v>0</v>
      </c>
      <c r="V22" s="205">
        <f>'Emploi Global'!V96</f>
        <v>0</v>
      </c>
      <c r="W22" s="202">
        <f>'Emploi Global'!W96</f>
        <v>0</v>
      </c>
      <c r="X22" s="203">
        <f>'Emploi Global'!X96</f>
        <v>0</v>
      </c>
      <c r="Y22" s="204">
        <f>'Emploi Global'!Y96</f>
        <v>0</v>
      </c>
      <c r="Z22" s="205">
        <f>'Emploi Global'!Z96</f>
        <v>0</v>
      </c>
    </row>
    <row r="25" spans="2:26" ht="21" x14ac:dyDescent="0.25">
      <c r="T25" s="253" t="s">
        <v>235</v>
      </c>
      <c r="U25" s="253"/>
      <c r="V25" s="253"/>
      <c r="W25" s="235">
        <f ca="1">TODAY()</f>
        <v>44957</v>
      </c>
      <c r="X25" s="235"/>
      <c r="Y25" s="235"/>
    </row>
  </sheetData>
  <mergeCells count="19">
    <mergeCell ref="B1:Z1"/>
    <mergeCell ref="B2:Z2"/>
    <mergeCell ref="C3:G3"/>
    <mergeCell ref="T3:X3"/>
    <mergeCell ref="C4:G4"/>
    <mergeCell ref="W4:X4"/>
    <mergeCell ref="W6:Z6"/>
    <mergeCell ref="C6:F6"/>
    <mergeCell ref="G6:J6"/>
    <mergeCell ref="K6:N6"/>
    <mergeCell ref="O6:R6"/>
    <mergeCell ref="S6:V6"/>
    <mergeCell ref="T25:V25"/>
    <mergeCell ref="W25:Y25"/>
    <mergeCell ref="B8:B10"/>
    <mergeCell ref="B11:B13"/>
    <mergeCell ref="B14:B16"/>
    <mergeCell ref="B17:B19"/>
    <mergeCell ref="B20:B22"/>
  </mergeCells>
  <conditionalFormatting sqref="C8:Z22">
    <cfRule type="cellIs" dxfId="10" priority="1" operator="equal">
      <formula>0</formula>
    </cfRule>
  </conditionalFormatting>
  <pageMargins left="0" right="0" top="0.98425196850393704" bottom="0" header="0.39370078740157483" footer="0.39370078740157483"/>
  <pageSetup paperSize="9" scale="4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4"/>
  <sheetViews>
    <sheetView topLeftCell="K1" workbookViewId="0">
      <selection activeCell="C8" sqref="C8:Z22"/>
    </sheetView>
  </sheetViews>
  <sheetFormatPr baseColWidth="10" defaultRowHeight="15" x14ac:dyDescent="0.25"/>
  <cols>
    <col min="2" max="2" width="13.7109375" bestFit="1" customWidth="1"/>
    <col min="3" max="3" width="11.140625" bestFit="1" customWidth="1"/>
    <col min="4" max="4" width="20.7109375" style="57" customWidth="1"/>
    <col min="5" max="5" width="4.7109375" customWidth="1"/>
    <col min="6" max="6" width="8.28515625" customWidth="1"/>
    <col min="7" max="7" width="12.5703125" bestFit="1" customWidth="1"/>
    <col min="8" max="8" width="20.7109375" style="57" customWidth="1"/>
    <col min="9" max="9" width="4.7109375" customWidth="1"/>
    <col min="10" max="10" width="8.28515625" customWidth="1"/>
    <col min="11" max="11" width="10.85546875" bestFit="1" customWidth="1"/>
    <col min="12" max="12" width="20.7109375" style="57" customWidth="1"/>
    <col min="13" max="13" width="4.7109375" customWidth="1"/>
    <col min="14" max="14" width="8.28515625" customWidth="1"/>
    <col min="15" max="15" width="13.5703125" bestFit="1" customWidth="1"/>
    <col min="16" max="16" width="20.7109375" style="57" customWidth="1"/>
    <col min="17" max="17" width="4.7109375" customWidth="1"/>
    <col min="18" max="18" width="8.28515625" customWidth="1"/>
    <col min="19" max="19" width="13.5703125" bestFit="1" customWidth="1"/>
    <col min="20" max="20" width="20.7109375" style="57" customWidth="1"/>
    <col min="21" max="21" width="4.7109375" customWidth="1"/>
    <col min="22" max="22" width="8.28515625" customWidth="1"/>
    <col min="23" max="23" width="10.85546875" bestFit="1" customWidth="1"/>
    <col min="24" max="24" width="20.7109375" style="57" customWidth="1"/>
    <col min="25" max="25" width="4.7109375" customWidth="1"/>
    <col min="26" max="26" width="8.28515625" customWidth="1"/>
  </cols>
  <sheetData>
    <row r="1" spans="2:26" ht="33.75" x14ac:dyDescent="0.25">
      <c r="B1" s="263" t="s">
        <v>172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139"/>
      <c r="X1" s="139"/>
      <c r="Y1" s="139"/>
      <c r="Z1" s="139"/>
    </row>
    <row r="2" spans="2:26" ht="31.5" x14ac:dyDescent="0.25">
      <c r="B2" s="264" t="s">
        <v>169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</row>
    <row r="3" spans="2:26" ht="33.75" x14ac:dyDescent="0.25">
      <c r="B3" s="116"/>
      <c r="C3" s="265" t="s">
        <v>173</v>
      </c>
      <c r="D3" s="265"/>
      <c r="E3" s="265"/>
      <c r="F3" s="265"/>
      <c r="G3" s="265"/>
      <c r="H3" s="116"/>
      <c r="I3" s="116"/>
      <c r="J3" s="116"/>
      <c r="K3" s="116"/>
      <c r="L3" s="116"/>
      <c r="M3" s="116"/>
      <c r="N3" s="116"/>
      <c r="O3" s="116"/>
      <c r="P3" s="116"/>
      <c r="Q3" s="263" t="s">
        <v>170</v>
      </c>
      <c r="R3" s="263"/>
      <c r="S3" s="263"/>
      <c r="T3" s="263"/>
      <c r="U3" s="139"/>
      <c r="V3" s="139"/>
      <c r="W3" s="139"/>
      <c r="X3" s="139"/>
      <c r="Y3" s="116"/>
      <c r="Z3" s="116"/>
    </row>
    <row r="4" spans="2:26" ht="33.75" x14ac:dyDescent="0.25">
      <c r="B4" s="1"/>
      <c r="C4" s="263" t="s">
        <v>185</v>
      </c>
      <c r="D4" s="263"/>
      <c r="E4" s="263"/>
      <c r="F4" s="263"/>
      <c r="G4" s="263"/>
      <c r="H4" s="86"/>
      <c r="I4" s="1"/>
      <c r="J4" s="1"/>
      <c r="K4" s="1"/>
      <c r="L4" s="86"/>
      <c r="M4" s="1"/>
      <c r="N4" s="1"/>
      <c r="O4" s="1"/>
      <c r="P4" s="86"/>
      <c r="Q4" s="1"/>
      <c r="R4" s="1"/>
      <c r="S4" s="193">
        <v>6</v>
      </c>
      <c r="T4" s="114" t="s">
        <v>181</v>
      </c>
      <c r="U4" s="114"/>
      <c r="V4" s="114"/>
      <c r="W4" s="268"/>
      <c r="X4" s="268"/>
      <c r="Y4" s="1"/>
      <c r="Z4" s="1"/>
    </row>
    <row r="5" spans="2:26" ht="15.75" thickBot="1" x14ac:dyDescent="0.3">
      <c r="B5" s="1"/>
      <c r="C5" s="1"/>
      <c r="D5" s="86"/>
      <c r="E5" s="1"/>
      <c r="F5" s="1"/>
      <c r="G5" s="1"/>
      <c r="H5" s="86"/>
      <c r="I5" s="1"/>
      <c r="J5" s="1"/>
      <c r="K5" s="1"/>
      <c r="L5" s="86"/>
      <c r="M5" s="1"/>
      <c r="N5" s="1"/>
      <c r="O5" s="1"/>
      <c r="P5" s="86"/>
      <c r="Q5" s="1"/>
      <c r="R5" s="1"/>
      <c r="S5" s="1"/>
      <c r="T5" s="86"/>
      <c r="U5" s="1"/>
      <c r="V5" s="1"/>
      <c r="W5" s="1"/>
      <c r="X5" s="86"/>
      <c r="Y5" s="1"/>
      <c r="Z5" s="1"/>
    </row>
    <row r="6" spans="2:26" ht="28.5" x14ac:dyDescent="0.25">
      <c r="B6" s="126"/>
      <c r="C6" s="275" t="s">
        <v>16</v>
      </c>
      <c r="D6" s="276"/>
      <c r="E6" s="276"/>
      <c r="F6" s="277"/>
      <c r="G6" s="273" t="s">
        <v>17</v>
      </c>
      <c r="H6" s="273"/>
      <c r="I6" s="273"/>
      <c r="J6" s="274"/>
      <c r="K6" s="272" t="s">
        <v>18</v>
      </c>
      <c r="L6" s="273"/>
      <c r="M6" s="273"/>
      <c r="N6" s="274"/>
      <c r="O6" s="272" t="s">
        <v>19</v>
      </c>
      <c r="P6" s="273"/>
      <c r="Q6" s="273"/>
      <c r="R6" s="274"/>
      <c r="S6" s="272" t="s">
        <v>20</v>
      </c>
      <c r="T6" s="273"/>
      <c r="U6" s="273"/>
      <c r="V6" s="274"/>
      <c r="W6" s="272" t="s">
        <v>21</v>
      </c>
      <c r="X6" s="273"/>
      <c r="Y6" s="273"/>
      <c r="Z6" s="274"/>
    </row>
    <row r="7" spans="2:26" ht="15.75" thickBot="1" x14ac:dyDescent="0.3">
      <c r="B7" s="126"/>
      <c r="C7" s="132" t="s">
        <v>10</v>
      </c>
      <c r="D7" s="133" t="s">
        <v>147</v>
      </c>
      <c r="E7" s="134" t="s">
        <v>31</v>
      </c>
      <c r="F7" s="135" t="s">
        <v>11</v>
      </c>
      <c r="G7" s="127" t="s">
        <v>10</v>
      </c>
      <c r="H7" s="128" t="s">
        <v>147</v>
      </c>
      <c r="I7" s="129" t="s">
        <v>31</v>
      </c>
      <c r="J7" s="130" t="s">
        <v>11</v>
      </c>
      <c r="K7" s="127" t="s">
        <v>10</v>
      </c>
      <c r="L7" s="128" t="s">
        <v>147</v>
      </c>
      <c r="M7" s="129" t="s">
        <v>31</v>
      </c>
      <c r="N7" s="130" t="s">
        <v>11</v>
      </c>
      <c r="O7" s="127" t="s">
        <v>10</v>
      </c>
      <c r="P7" s="128" t="s">
        <v>147</v>
      </c>
      <c r="Q7" s="129" t="s">
        <v>31</v>
      </c>
      <c r="R7" s="130" t="s">
        <v>11</v>
      </c>
      <c r="S7" s="127" t="s">
        <v>10</v>
      </c>
      <c r="T7" s="128" t="s">
        <v>147</v>
      </c>
      <c r="U7" s="129" t="s">
        <v>31</v>
      </c>
      <c r="V7" s="130" t="s">
        <v>11</v>
      </c>
      <c r="W7" s="127" t="s">
        <v>10</v>
      </c>
      <c r="X7" s="128" t="s">
        <v>147</v>
      </c>
      <c r="Y7" s="129" t="s">
        <v>31</v>
      </c>
      <c r="Z7" s="130" t="s">
        <v>11</v>
      </c>
    </row>
    <row r="8" spans="2:26" x14ac:dyDescent="0.25">
      <c r="B8" s="217" t="s">
        <v>8</v>
      </c>
      <c r="C8" s="166"/>
      <c r="D8" s="165"/>
      <c r="E8" s="167"/>
      <c r="F8" s="168"/>
      <c r="G8" s="166"/>
      <c r="H8" s="165"/>
      <c r="I8" s="167"/>
      <c r="J8" s="168"/>
      <c r="K8" s="166"/>
      <c r="L8" s="165"/>
      <c r="M8" s="167"/>
      <c r="N8" s="168"/>
      <c r="O8" s="166"/>
      <c r="P8" s="165"/>
      <c r="Q8" s="167"/>
      <c r="R8" s="168"/>
      <c r="S8" s="166"/>
      <c r="T8" s="165"/>
      <c r="U8" s="167"/>
      <c r="V8" s="168"/>
      <c r="W8" s="166"/>
      <c r="X8" s="165"/>
      <c r="Y8" s="167"/>
      <c r="Z8" s="168"/>
    </row>
    <row r="9" spans="2:26" ht="30" x14ac:dyDescent="0.25">
      <c r="B9" s="231"/>
      <c r="C9" s="173" t="str">
        <f>'Emploi Global'!C13</f>
        <v>N.Boultif</v>
      </c>
      <c r="D9" s="174" t="str">
        <f>'Emploi Global'!D13</f>
        <v>Cryogénie (CRS)</v>
      </c>
      <c r="E9" s="175">
        <f>'Emploi Global'!E13</f>
        <v>0</v>
      </c>
      <c r="F9" s="176" t="str">
        <f>'Emploi Global'!F13</f>
        <v>S:A8</v>
      </c>
      <c r="G9" s="173" t="str">
        <f>'Emploi Global'!G13</f>
        <v>W.Grine</v>
      </c>
      <c r="H9" s="174" t="str">
        <f>'Emploi Global'!H13</f>
        <v>Turbomachines (CRS)</v>
      </c>
      <c r="I9" s="175">
        <f>'Emploi Global'!I13</f>
        <v>0</v>
      </c>
      <c r="J9" s="176" t="str">
        <f>'Emploi Global'!J13</f>
        <v>C3</v>
      </c>
      <c r="K9" s="173">
        <f>'Emploi Global'!K13</f>
        <v>0</v>
      </c>
      <c r="L9" s="174">
        <f>'Emploi Global'!L13</f>
        <v>0</v>
      </c>
      <c r="M9" s="175" t="str">
        <f>'Emploi Global'!M13</f>
        <v>G01</v>
      </c>
      <c r="N9" s="176">
        <f>'Emploi Global'!N13</f>
        <v>0</v>
      </c>
      <c r="O9" s="173" t="str">
        <f>'Emploi Global'!O13</f>
        <v>W.Grine</v>
      </c>
      <c r="P9" s="174" t="str">
        <f>'Emploi Global'!P13</f>
        <v>Turbomachines (TD)</v>
      </c>
      <c r="Q9" s="175" t="str">
        <f>'Emploi Global'!Q13</f>
        <v>G01</v>
      </c>
      <c r="R9" s="176" t="str">
        <f>'Emploi Global'!R13</f>
        <v>S:A8</v>
      </c>
      <c r="S9" s="173" t="str">
        <f>'Emploi Global'!S13</f>
        <v>N.Belghar</v>
      </c>
      <c r="T9" s="174" t="str">
        <f>'Emploi Global'!T13</f>
        <v>TP  frigorifique et pompe à chaleur</v>
      </c>
      <c r="U9" s="175" t="str">
        <f>'Emploi Global'!U13</f>
        <v>G01</v>
      </c>
      <c r="V9" s="176" t="str">
        <f>'Emploi Global'!V13</f>
        <v>Lab Trans</v>
      </c>
      <c r="W9" s="173">
        <f>'Emploi Global'!W13</f>
        <v>0</v>
      </c>
      <c r="X9" s="174">
        <f>'Emploi Global'!X13</f>
        <v>0</v>
      </c>
      <c r="Y9" s="175">
        <f>'Emploi Global'!Y13</f>
        <v>0</v>
      </c>
      <c r="Z9" s="176">
        <f>'Emploi Global'!Z13</f>
        <v>0</v>
      </c>
    </row>
    <row r="10" spans="2:26" ht="30.75" thickBot="1" x14ac:dyDescent="0.3">
      <c r="B10" s="231"/>
      <c r="C10" s="202">
        <f>'Emploi Global'!C14</f>
        <v>0</v>
      </c>
      <c r="D10" s="203">
        <f>'Emploi Global'!D14</f>
        <v>0</v>
      </c>
      <c r="E10" s="204">
        <f>'Emploi Global'!E14</f>
        <v>0</v>
      </c>
      <c r="F10" s="205">
        <f>'Emploi Global'!F14</f>
        <v>0</v>
      </c>
      <c r="G10" s="202">
        <f>'Emploi Global'!G14</f>
        <v>0</v>
      </c>
      <c r="H10" s="203">
        <f>'Emploi Global'!H14</f>
        <v>0</v>
      </c>
      <c r="I10" s="204">
        <f>'Emploi Global'!I14</f>
        <v>0</v>
      </c>
      <c r="J10" s="205">
        <f>'Emploi Global'!J14</f>
        <v>0</v>
      </c>
      <c r="K10" s="202" t="str">
        <f>'Emploi Global'!K14</f>
        <v>N.Belghar</v>
      </c>
      <c r="L10" s="203" t="str">
        <f>'Emploi Global'!L14</f>
        <v>TP  frigorifique et pompe à chaleur</v>
      </c>
      <c r="M10" s="204" t="str">
        <f>'Emploi Global'!M14</f>
        <v>G02</v>
      </c>
      <c r="N10" s="205" t="str">
        <f>'Emploi Global'!N14</f>
        <v>S:A8</v>
      </c>
      <c r="O10" s="202" t="str">
        <f>'Emploi Global'!O14</f>
        <v>A.Labed</v>
      </c>
      <c r="P10" s="203" t="str">
        <f>'Emploi Global'!P14</f>
        <v>Projet fin de cycle</v>
      </c>
      <c r="Q10" s="204" t="str">
        <f>'Emploi Global'!Q14</f>
        <v>G02</v>
      </c>
      <c r="R10" s="205" t="str">
        <f>'Emploi Global'!R14</f>
        <v>S:A9</v>
      </c>
      <c r="S10" s="202" t="str">
        <f>'Emploi Global'!S14</f>
        <v>W.Grine</v>
      </c>
      <c r="T10" s="203" t="str">
        <f>'Emploi Global'!T14</f>
        <v>Turbomachines (TD)</v>
      </c>
      <c r="U10" s="204" t="str">
        <f>'Emploi Global'!U14</f>
        <v>G02</v>
      </c>
      <c r="V10" s="205" t="str">
        <f>'Emploi Global'!V14</f>
        <v>S:A9</v>
      </c>
      <c r="W10" s="202">
        <f>'Emploi Global'!W14</f>
        <v>0</v>
      </c>
      <c r="X10" s="203">
        <f>'Emploi Global'!X14</f>
        <v>0</v>
      </c>
      <c r="Y10" s="204">
        <f>'Emploi Global'!Y14</f>
        <v>0</v>
      </c>
      <c r="Z10" s="205">
        <f>'Emploi Global'!Z14</f>
        <v>0</v>
      </c>
    </row>
    <row r="11" spans="2:26" x14ac:dyDescent="0.25">
      <c r="B11" s="269" t="s">
        <v>12</v>
      </c>
      <c r="C11" s="166"/>
      <c r="D11" s="165"/>
      <c r="E11" s="167"/>
      <c r="F11" s="168"/>
      <c r="G11" s="166"/>
      <c r="H11" s="165"/>
      <c r="I11" s="167"/>
      <c r="J11" s="168"/>
      <c r="K11" s="166"/>
      <c r="L11" s="165"/>
      <c r="M11" s="167"/>
      <c r="N11" s="168"/>
      <c r="O11" s="166"/>
      <c r="P11" s="165"/>
      <c r="Q11" s="167"/>
      <c r="R11" s="168"/>
      <c r="S11" s="166"/>
      <c r="T11" s="165"/>
      <c r="U11" s="167"/>
      <c r="V11" s="168"/>
      <c r="W11" s="166"/>
      <c r="X11" s="165"/>
      <c r="Y11" s="167"/>
      <c r="Z11" s="168"/>
    </row>
    <row r="12" spans="2:26" ht="45" x14ac:dyDescent="0.25">
      <c r="B12" s="270"/>
      <c r="C12" s="173" t="str">
        <f>'Emploi Global'!C34</f>
        <v>A.Labed</v>
      </c>
      <c r="D12" s="174" t="str">
        <f>'Emploi Global'!D34</f>
        <v>Projet fin de cycle</v>
      </c>
      <c r="E12" s="175" t="str">
        <f>'Emploi Global'!E34</f>
        <v>G01</v>
      </c>
      <c r="F12" s="176" t="str">
        <f>'Emploi Global'!F34</f>
        <v>S:A8</v>
      </c>
      <c r="G12" s="173" t="str">
        <f>'Emploi Global'!G34</f>
        <v>N.Belghar</v>
      </c>
      <c r="H12" s="174" t="str">
        <f>'Emploi Global'!H34</f>
        <v>Machine frigorifique et pompe à chaleur (CRS)</v>
      </c>
      <c r="I12" s="175">
        <f>'Emploi Global'!I34</f>
        <v>0</v>
      </c>
      <c r="J12" s="176" t="str">
        <f>'Emploi Global'!J34</f>
        <v>Amphi 4</v>
      </c>
      <c r="K12" s="173" t="str">
        <f>'Emploi Global'!K34</f>
        <v>N.Belghar</v>
      </c>
      <c r="L12" s="174" t="str">
        <f>'Emploi Global'!L34</f>
        <v>Machine frigorifique et pompe à chaleur (TD)</v>
      </c>
      <c r="M12" s="175" t="str">
        <f>'Emploi Global'!M34</f>
        <v>G01</v>
      </c>
      <c r="N12" s="176" t="str">
        <f>'Emploi Global'!N34</f>
        <v>S:A8</v>
      </c>
      <c r="O12" s="173">
        <f>'Emploi Global'!O34</f>
        <v>0</v>
      </c>
      <c r="P12" s="174">
        <f>'Emploi Global'!P34</f>
        <v>0</v>
      </c>
      <c r="Q12" s="175">
        <f>'Emploi Global'!Q34</f>
        <v>0</v>
      </c>
      <c r="R12" s="176">
        <f>'Emploi Global'!R34</f>
        <v>0</v>
      </c>
      <c r="S12" s="173" t="str">
        <f>'Emploi Global'!S34</f>
        <v>A.Benarfaoui</v>
      </c>
      <c r="T12" s="174" t="str">
        <f>'Emploi Global'!T34</f>
        <v>Moteur à combustion interne (TD)</v>
      </c>
      <c r="U12" s="175" t="str">
        <f>'Emploi Global'!U34</f>
        <v>G01</v>
      </c>
      <c r="V12" s="176">
        <f>'Emploi Global'!V34</f>
        <v>0</v>
      </c>
      <c r="W12" s="173">
        <f>'Emploi Global'!W34</f>
        <v>0</v>
      </c>
      <c r="X12" s="174">
        <f>'Emploi Global'!X34</f>
        <v>0</v>
      </c>
      <c r="Y12" s="175">
        <f>'Emploi Global'!Y34</f>
        <v>0</v>
      </c>
      <c r="Z12" s="176">
        <f>'Emploi Global'!Z34</f>
        <v>0</v>
      </c>
    </row>
    <row r="13" spans="2:26" ht="45.75" thickBot="1" x14ac:dyDescent="0.3">
      <c r="B13" s="270"/>
      <c r="C13" s="202" t="str">
        <f>'Emploi Global'!C35</f>
        <v>N.Belghar</v>
      </c>
      <c r="D13" s="203" t="str">
        <f>'Emploi Global'!D35</f>
        <v>Machine frigorifique et pompe à chaleur (TD)</v>
      </c>
      <c r="E13" s="204" t="str">
        <f>'Emploi Global'!E35</f>
        <v>G02</v>
      </c>
      <c r="F13" s="205" t="str">
        <f>'Emploi Global'!F35</f>
        <v>S:A9</v>
      </c>
      <c r="G13" s="202">
        <f>'Emploi Global'!G35</f>
        <v>0</v>
      </c>
      <c r="H13" s="203">
        <f>'Emploi Global'!H35</f>
        <v>0</v>
      </c>
      <c r="I13" s="204">
        <f>'Emploi Global'!I35</f>
        <v>0</v>
      </c>
      <c r="J13" s="205">
        <f>'Emploi Global'!J35</f>
        <v>0</v>
      </c>
      <c r="K13" s="202">
        <f>'Emploi Global'!K35</f>
        <v>0</v>
      </c>
      <c r="L13" s="203">
        <f>'Emploi Global'!L35</f>
        <v>0</v>
      </c>
      <c r="M13" s="204">
        <f>'Emploi Global'!M35</f>
        <v>0</v>
      </c>
      <c r="N13" s="205">
        <f>'Emploi Global'!N35</f>
        <v>0</v>
      </c>
      <c r="O13" s="202" t="str">
        <f>'Emploi Global'!O35</f>
        <v>A.Benarfaoui</v>
      </c>
      <c r="P13" s="203" t="str">
        <f>'Emploi Global'!P35</f>
        <v>Moteur à combustion interne (TD)</v>
      </c>
      <c r="Q13" s="204" t="str">
        <f>'Emploi Global'!Q35</f>
        <v>G02</v>
      </c>
      <c r="R13" s="205">
        <f>'Emploi Global'!R35</f>
        <v>0</v>
      </c>
      <c r="S13" s="202" t="str">
        <f>'Emploi Global'!S35</f>
        <v>S.Boultif</v>
      </c>
      <c r="T13" s="203" t="str">
        <f>'Emploi Global'!T35</f>
        <v>TP Moteur à combustion interne</v>
      </c>
      <c r="U13" s="204" t="str">
        <f>'Emploi Global'!U35</f>
        <v>G02</v>
      </c>
      <c r="V13" s="205">
        <f>'Emploi Global'!V35</f>
        <v>0</v>
      </c>
      <c r="W13" s="202">
        <f>'Emploi Global'!W35</f>
        <v>0</v>
      </c>
      <c r="X13" s="203">
        <f>'Emploi Global'!X35</f>
        <v>0</v>
      </c>
      <c r="Y13" s="204">
        <f>'Emploi Global'!Y35</f>
        <v>0</v>
      </c>
      <c r="Z13" s="205">
        <f>'Emploi Global'!Z35</f>
        <v>0</v>
      </c>
    </row>
    <row r="14" spans="2:26" x14ac:dyDescent="0.25">
      <c r="B14" s="227" t="s">
        <v>13</v>
      </c>
      <c r="C14" s="166"/>
      <c r="D14" s="165"/>
      <c r="E14" s="167"/>
      <c r="F14" s="168"/>
      <c r="G14" s="166"/>
      <c r="H14" s="165"/>
      <c r="I14" s="167"/>
      <c r="J14" s="168"/>
      <c r="K14" s="166"/>
      <c r="L14" s="165"/>
      <c r="M14" s="167"/>
      <c r="N14" s="168"/>
      <c r="O14" s="166"/>
      <c r="P14" s="165"/>
      <c r="Q14" s="167"/>
      <c r="R14" s="168"/>
      <c r="S14" s="166"/>
      <c r="T14" s="165"/>
      <c r="U14" s="167"/>
      <c r="V14" s="168"/>
      <c r="W14" s="166"/>
      <c r="X14" s="165"/>
      <c r="Y14" s="167"/>
      <c r="Z14" s="168"/>
    </row>
    <row r="15" spans="2:26" ht="30" x14ac:dyDescent="0.25">
      <c r="B15" s="228"/>
      <c r="C15" s="173" t="str">
        <f>'Emploi Global'!C55</f>
        <v>N.Boultif</v>
      </c>
      <c r="D15" s="174" t="str">
        <f>'Emploi Global'!D55</f>
        <v>Transfert de chaleur 2 (CRS)</v>
      </c>
      <c r="E15" s="175">
        <f>'Emploi Global'!E55</f>
        <v>0</v>
      </c>
      <c r="F15" s="176" t="str">
        <f>'Emploi Global'!F55</f>
        <v>S:A8</v>
      </c>
      <c r="G15" s="173" t="str">
        <f>'Emploi Global'!G55</f>
        <v>A.Mabrouk</v>
      </c>
      <c r="H15" s="174" t="str">
        <f>'Emploi Global'!H55</f>
        <v>TP Régulation et asservissement</v>
      </c>
      <c r="I15" s="175" t="str">
        <f>'Emploi Global'!I55</f>
        <v>G01</v>
      </c>
      <c r="J15" s="176">
        <f>'Emploi Global'!J55</f>
        <v>0</v>
      </c>
      <c r="K15" s="173">
        <f>'Emploi Global'!K55</f>
        <v>0</v>
      </c>
      <c r="L15" s="174">
        <f>'Emploi Global'!L55</f>
        <v>0</v>
      </c>
      <c r="M15" s="175">
        <f>'Emploi Global'!M55</f>
        <v>0</v>
      </c>
      <c r="N15" s="176">
        <f>'Emploi Global'!N55</f>
        <v>0</v>
      </c>
      <c r="O15" s="173" t="str">
        <f>'Emploi Global'!O55</f>
        <v>S.Boultif</v>
      </c>
      <c r="P15" s="174" t="str">
        <f>'Emploi Global'!P55</f>
        <v>TP Moteur à combustion interne</v>
      </c>
      <c r="Q15" s="175" t="str">
        <f>'Emploi Global'!Q55</f>
        <v>G01</v>
      </c>
      <c r="R15" s="176">
        <f>'Emploi Global'!R55</f>
        <v>0</v>
      </c>
      <c r="S15" s="173" t="str">
        <f>'Emploi Global'!S55</f>
        <v>W.Grine</v>
      </c>
      <c r="T15" s="174" t="str">
        <f>'Emploi Global'!T55</f>
        <v>Turbomachines 2 (CRS)</v>
      </c>
      <c r="U15" s="175">
        <f>'Emploi Global'!U55</f>
        <v>0</v>
      </c>
      <c r="V15" s="176" t="str">
        <f>'Emploi Global'!V55</f>
        <v>C3</v>
      </c>
      <c r="W15" s="173">
        <f>'Emploi Global'!W55</f>
        <v>0</v>
      </c>
      <c r="X15" s="174">
        <f>'Emploi Global'!X55</f>
        <v>0</v>
      </c>
      <c r="Y15" s="175">
        <f>'Emploi Global'!Y55</f>
        <v>0</v>
      </c>
      <c r="Z15" s="176">
        <f>'Emploi Global'!Z55</f>
        <v>0</v>
      </c>
    </row>
    <row r="16" spans="2:26" ht="30.75" thickBot="1" x14ac:dyDescent="0.3">
      <c r="B16" s="228"/>
      <c r="C16" s="202">
        <f>'Emploi Global'!C56</f>
        <v>0</v>
      </c>
      <c r="D16" s="203">
        <f>'Emploi Global'!D56</f>
        <v>0</v>
      </c>
      <c r="E16" s="204">
        <f>'Emploi Global'!E56</f>
        <v>0</v>
      </c>
      <c r="F16" s="205">
        <f>'Emploi Global'!F56</f>
        <v>0</v>
      </c>
      <c r="G16" s="202" t="str">
        <f>'Emploi Global'!G56</f>
        <v>N.Boultif</v>
      </c>
      <c r="H16" s="203" t="str">
        <f>'Emploi Global'!H56</f>
        <v>Transfert de chaleur 2 (TD)</v>
      </c>
      <c r="I16" s="204" t="str">
        <f>'Emploi Global'!I56</f>
        <v>G02</v>
      </c>
      <c r="J16" s="205">
        <f>'Emploi Global'!J56</f>
        <v>0</v>
      </c>
      <c r="K16" s="202" t="str">
        <f>'Emploi Global'!K56</f>
        <v>A.Mabrouk</v>
      </c>
      <c r="L16" s="203" t="str">
        <f>'Emploi Global'!L56</f>
        <v>TP Régulation et asservissement</v>
      </c>
      <c r="M16" s="204" t="str">
        <f>'Emploi Global'!M56</f>
        <v>G02</v>
      </c>
      <c r="N16" s="205">
        <f>'Emploi Global'!N56</f>
        <v>0</v>
      </c>
      <c r="O16" s="202" t="str">
        <f>'Emploi Global'!O56</f>
        <v>A.Labed</v>
      </c>
      <c r="P16" s="203" t="str">
        <f>'Emploi Global'!P56</f>
        <v>Projet fin de cycle</v>
      </c>
      <c r="Q16" s="204" t="str">
        <f>'Emploi Global'!Q56</f>
        <v>G02</v>
      </c>
      <c r="R16" s="205">
        <f>'Emploi Global'!R56</f>
        <v>0</v>
      </c>
      <c r="S16" s="202">
        <f>'Emploi Global'!S56</f>
        <v>0</v>
      </c>
      <c r="T16" s="203">
        <f>'Emploi Global'!T56</f>
        <v>0</v>
      </c>
      <c r="U16" s="204">
        <f>'Emploi Global'!U56</f>
        <v>0</v>
      </c>
      <c r="V16" s="205">
        <f>'Emploi Global'!V56</f>
        <v>0</v>
      </c>
      <c r="W16" s="202">
        <f>'Emploi Global'!W56</f>
        <v>0</v>
      </c>
      <c r="X16" s="203">
        <f>'Emploi Global'!X56</f>
        <v>0</v>
      </c>
      <c r="Y16" s="204">
        <f>'Emploi Global'!Y56</f>
        <v>0</v>
      </c>
      <c r="Z16" s="205">
        <f>'Emploi Global'!Z56</f>
        <v>0</v>
      </c>
    </row>
    <row r="17" spans="2:26" x14ac:dyDescent="0.25">
      <c r="B17" s="269" t="s">
        <v>14</v>
      </c>
      <c r="C17" s="166"/>
      <c r="D17" s="165"/>
      <c r="E17" s="167"/>
      <c r="F17" s="168"/>
      <c r="G17" s="166"/>
      <c r="H17" s="165"/>
      <c r="I17" s="167"/>
      <c r="J17" s="168"/>
      <c r="K17" s="166"/>
      <c r="L17" s="165"/>
      <c r="M17" s="167"/>
      <c r="N17" s="168"/>
      <c r="O17" s="166"/>
      <c r="P17" s="165"/>
      <c r="Q17" s="167"/>
      <c r="R17" s="168"/>
      <c r="S17" s="166"/>
      <c r="T17" s="165"/>
      <c r="U17" s="167"/>
      <c r="V17" s="168"/>
      <c r="W17" s="166"/>
      <c r="X17" s="165"/>
      <c r="Y17" s="167"/>
      <c r="Z17" s="168"/>
    </row>
    <row r="18" spans="2:26" ht="30" x14ac:dyDescent="0.25">
      <c r="B18" s="270"/>
      <c r="C18" s="173" t="str">
        <f>'Emploi Global'!C76</f>
        <v>A.Labed</v>
      </c>
      <c r="D18" s="174" t="str">
        <f>'Emploi Global'!D76</f>
        <v>Projet fin de cycle</v>
      </c>
      <c r="E18" s="175" t="str">
        <f>'Emploi Global'!E76</f>
        <v>G01</v>
      </c>
      <c r="F18" s="176">
        <f>'Emploi Global'!F76</f>
        <v>0</v>
      </c>
      <c r="G18" s="173" t="str">
        <f>'Emploi Global'!G76</f>
        <v>A.Benarfaoui</v>
      </c>
      <c r="H18" s="174" t="str">
        <f>'Emploi Global'!H76</f>
        <v>Moteur à combustion interne (CRS)</v>
      </c>
      <c r="I18" s="175">
        <f>'Emploi Global'!I76</f>
        <v>0</v>
      </c>
      <c r="J18" s="176" t="str">
        <f>'Emploi Global'!J76</f>
        <v>Amphi 4</v>
      </c>
      <c r="K18" s="173">
        <f>'Emploi Global'!K76</f>
        <v>0</v>
      </c>
      <c r="L18" s="174">
        <f>'Emploi Global'!L76</f>
        <v>0</v>
      </c>
      <c r="M18" s="175">
        <f>'Emploi Global'!M76</f>
        <v>0</v>
      </c>
      <c r="N18" s="176">
        <f>'Emploi Global'!N76</f>
        <v>0</v>
      </c>
      <c r="O18" s="173">
        <f>'Emploi Global'!O76</f>
        <v>0</v>
      </c>
      <c r="P18" s="174">
        <f>'Emploi Global'!P76</f>
        <v>0</v>
      </c>
      <c r="Q18" s="175">
        <f>'Emploi Global'!Q76</f>
        <v>0</v>
      </c>
      <c r="R18" s="176">
        <f>'Emploi Global'!R76</f>
        <v>0</v>
      </c>
      <c r="S18" s="173" t="str">
        <f>'Emploi Global'!S76</f>
        <v>A.Benarfaoui</v>
      </c>
      <c r="T18" s="174" t="str">
        <f>'Emploi Global'!T76</f>
        <v>Moteur à combustion interne (TD)</v>
      </c>
      <c r="U18" s="175" t="str">
        <f>'Emploi Global'!U76</f>
        <v>G01</v>
      </c>
      <c r="V18" s="176">
        <f>'Emploi Global'!V76</f>
        <v>0</v>
      </c>
      <c r="W18" s="173">
        <f>'Emploi Global'!W76</f>
        <v>0</v>
      </c>
      <c r="X18" s="174">
        <f>'Emploi Global'!X76</f>
        <v>0</v>
      </c>
      <c r="Y18" s="175">
        <f>'Emploi Global'!Y76</f>
        <v>0</v>
      </c>
      <c r="Z18" s="176">
        <f>'Emploi Global'!Z76</f>
        <v>0</v>
      </c>
    </row>
    <row r="19" spans="2:26" ht="30.75" thickBot="1" x14ac:dyDescent="0.3">
      <c r="B19" s="271"/>
      <c r="C19" s="202" t="str">
        <f>'Emploi Global'!C77</f>
        <v>N.Boultif</v>
      </c>
      <c r="D19" s="203" t="str">
        <f>'Emploi Global'!D77</f>
        <v>Transfert de chaleur 2 (TD)</v>
      </c>
      <c r="E19" s="204" t="str">
        <f>'Emploi Global'!E77</f>
        <v>G02</v>
      </c>
      <c r="F19" s="205">
        <f>'Emploi Global'!F77</f>
        <v>0</v>
      </c>
      <c r="G19" s="202">
        <f>'Emploi Global'!G77</f>
        <v>0</v>
      </c>
      <c r="H19" s="203">
        <f>'Emploi Global'!H77</f>
        <v>0</v>
      </c>
      <c r="I19" s="204">
        <f>'Emploi Global'!I77</f>
        <v>0</v>
      </c>
      <c r="J19" s="205">
        <f>'Emploi Global'!J77</f>
        <v>0</v>
      </c>
      <c r="K19" s="202">
        <f>'Emploi Global'!K77</f>
        <v>0</v>
      </c>
      <c r="L19" s="203">
        <f>'Emploi Global'!L77</f>
        <v>0</v>
      </c>
      <c r="M19" s="204">
        <f>'Emploi Global'!M77</f>
        <v>0</v>
      </c>
      <c r="N19" s="205">
        <f>'Emploi Global'!N77</f>
        <v>0</v>
      </c>
      <c r="O19" s="202" t="str">
        <f>'Emploi Global'!O77</f>
        <v>A.Benarfaoui</v>
      </c>
      <c r="P19" s="203" t="str">
        <f>'Emploi Global'!P77</f>
        <v>Moteur à combustion interne (TD)</v>
      </c>
      <c r="Q19" s="204" t="str">
        <f>'Emploi Global'!Q77</f>
        <v>G02</v>
      </c>
      <c r="R19" s="205">
        <f>'Emploi Global'!R77</f>
        <v>0</v>
      </c>
      <c r="S19" s="202">
        <f>'Emploi Global'!S77</f>
        <v>0</v>
      </c>
      <c r="T19" s="203">
        <f>'Emploi Global'!T77</f>
        <v>0</v>
      </c>
      <c r="U19" s="204">
        <f>'Emploi Global'!U77</f>
        <v>0</v>
      </c>
      <c r="V19" s="205">
        <f>'Emploi Global'!V77</f>
        <v>0</v>
      </c>
      <c r="W19" s="202">
        <f>'Emploi Global'!W77</f>
        <v>0</v>
      </c>
      <c r="X19" s="203">
        <f>'Emploi Global'!X77</f>
        <v>0</v>
      </c>
      <c r="Y19" s="204">
        <f>'Emploi Global'!Y77</f>
        <v>0</v>
      </c>
      <c r="Z19" s="205">
        <f>'Emploi Global'!Z77</f>
        <v>0</v>
      </c>
    </row>
    <row r="20" spans="2:26" x14ac:dyDescent="0.25">
      <c r="B20" s="227" t="s">
        <v>15</v>
      </c>
      <c r="C20" s="166"/>
      <c r="D20" s="165"/>
      <c r="E20" s="167"/>
      <c r="F20" s="168"/>
      <c r="G20" s="166"/>
      <c r="H20" s="165"/>
      <c r="I20" s="167"/>
      <c r="J20" s="168"/>
      <c r="K20" s="166"/>
      <c r="L20" s="165"/>
      <c r="M20" s="167"/>
      <c r="N20" s="168"/>
      <c r="O20" s="166"/>
      <c r="P20" s="165"/>
      <c r="Q20" s="167"/>
      <c r="R20" s="168"/>
      <c r="S20" s="166"/>
      <c r="T20" s="165"/>
      <c r="U20" s="167"/>
      <c r="V20" s="168"/>
      <c r="W20" s="166"/>
      <c r="X20" s="165"/>
      <c r="Y20" s="167"/>
      <c r="Z20" s="168"/>
    </row>
    <row r="21" spans="2:26" ht="45" x14ac:dyDescent="0.25">
      <c r="B21" s="228"/>
      <c r="C21" s="173" t="str">
        <f>'Emploi Global'!C97</f>
        <v>N.Moummi</v>
      </c>
      <c r="D21" s="174" t="str">
        <f>'Emploi Global'!D97</f>
        <v>Entreprenariat et management d'entreprise (CRS)</v>
      </c>
      <c r="E21" s="175">
        <f>'Emploi Global'!E97</f>
        <v>0</v>
      </c>
      <c r="F21" s="176" t="str">
        <f>'Emploi Global'!F97</f>
        <v>Amphi 4</v>
      </c>
      <c r="G21" s="173" t="str">
        <f>'Emploi Global'!G97</f>
        <v>N.Moummi</v>
      </c>
      <c r="H21" s="174" t="str">
        <f>'Emploi Global'!H97</f>
        <v>Energie renouvelabe (CRS)</v>
      </c>
      <c r="I21" s="175">
        <f>'Emploi Global'!I97</f>
        <v>0</v>
      </c>
      <c r="J21" s="176" t="str">
        <f>'Emploi Global'!J97</f>
        <v>C3</v>
      </c>
      <c r="K21" s="173">
        <f>'Emploi Global'!K97</f>
        <v>0</v>
      </c>
      <c r="L21" s="174">
        <f>'Emploi Global'!L97</f>
        <v>0</v>
      </c>
      <c r="M21" s="175">
        <f>'Emploi Global'!M97</f>
        <v>0</v>
      </c>
      <c r="N21" s="176">
        <f>'Emploi Global'!N97</f>
        <v>0</v>
      </c>
      <c r="O21" s="173">
        <f>'Emploi Global'!O97</f>
        <v>0</v>
      </c>
      <c r="P21" s="174">
        <f>'Emploi Global'!P97</f>
        <v>0</v>
      </c>
      <c r="Q21" s="175">
        <f>'Emploi Global'!Q97</f>
        <v>0</v>
      </c>
      <c r="R21" s="176">
        <f>'Emploi Global'!R97</f>
        <v>0</v>
      </c>
      <c r="S21" s="173">
        <f>'Emploi Global'!S97</f>
        <v>0</v>
      </c>
      <c r="T21" s="174">
        <f>'Emploi Global'!T97</f>
        <v>0</v>
      </c>
      <c r="U21" s="175">
        <f>'Emploi Global'!U97</f>
        <v>0</v>
      </c>
      <c r="V21" s="176">
        <f>'Emploi Global'!V97</f>
        <v>0</v>
      </c>
      <c r="W21" s="173">
        <f>'Emploi Global'!W97</f>
        <v>0</v>
      </c>
      <c r="X21" s="174">
        <f>'Emploi Global'!X97</f>
        <v>0</v>
      </c>
      <c r="Y21" s="175">
        <f>'Emploi Global'!Y97</f>
        <v>0</v>
      </c>
      <c r="Z21" s="176">
        <f>'Emploi Global'!Z97</f>
        <v>0</v>
      </c>
    </row>
    <row r="22" spans="2:26" ht="15.75" thickBot="1" x14ac:dyDescent="0.3">
      <c r="B22" s="229"/>
      <c r="C22" s="202">
        <f>'Emploi Global'!C98</f>
        <v>0</v>
      </c>
      <c r="D22" s="203">
        <f>'Emploi Global'!D98</f>
        <v>0</v>
      </c>
      <c r="E22" s="204">
        <f>'Emploi Global'!E98</f>
        <v>0</v>
      </c>
      <c r="F22" s="205">
        <f>'Emploi Global'!F98</f>
        <v>0</v>
      </c>
      <c r="G22" s="202">
        <f>'Emploi Global'!G98</f>
        <v>0</v>
      </c>
      <c r="H22" s="203">
        <f>'Emploi Global'!H98</f>
        <v>0</v>
      </c>
      <c r="I22" s="204">
        <f>'Emploi Global'!I98</f>
        <v>0</v>
      </c>
      <c r="J22" s="205">
        <f>'Emploi Global'!J98</f>
        <v>0</v>
      </c>
      <c r="K22" s="202">
        <f>'Emploi Global'!K98</f>
        <v>0</v>
      </c>
      <c r="L22" s="203">
        <f>'Emploi Global'!L98</f>
        <v>0</v>
      </c>
      <c r="M22" s="204">
        <f>'Emploi Global'!M98</f>
        <v>0</v>
      </c>
      <c r="N22" s="205">
        <f>'Emploi Global'!N98</f>
        <v>0</v>
      </c>
      <c r="O22" s="202">
        <f>'Emploi Global'!O98</f>
        <v>0</v>
      </c>
      <c r="P22" s="203">
        <f>'Emploi Global'!P98</f>
        <v>0</v>
      </c>
      <c r="Q22" s="204">
        <f>'Emploi Global'!Q98</f>
        <v>0</v>
      </c>
      <c r="R22" s="205">
        <f>'Emploi Global'!R98</f>
        <v>0</v>
      </c>
      <c r="S22" s="202">
        <f>'Emploi Global'!S98</f>
        <v>0</v>
      </c>
      <c r="T22" s="203">
        <f>'Emploi Global'!T98</f>
        <v>0</v>
      </c>
      <c r="U22" s="204">
        <f>'Emploi Global'!U98</f>
        <v>0</v>
      </c>
      <c r="V22" s="205">
        <f>'Emploi Global'!V98</f>
        <v>0</v>
      </c>
      <c r="W22" s="202">
        <f>'Emploi Global'!W98</f>
        <v>0</v>
      </c>
      <c r="X22" s="203">
        <f>'Emploi Global'!X98</f>
        <v>0</v>
      </c>
      <c r="Y22" s="204">
        <f>'Emploi Global'!Y98</f>
        <v>0</v>
      </c>
      <c r="Z22" s="205">
        <f>'Emploi Global'!Z98</f>
        <v>0</v>
      </c>
    </row>
    <row r="24" spans="2:26" ht="21" x14ac:dyDescent="0.25">
      <c r="S24" s="253" t="s">
        <v>235</v>
      </c>
      <c r="T24" s="253"/>
      <c r="U24" s="253"/>
      <c r="V24" s="235">
        <f ca="1">TODAY()</f>
        <v>44957</v>
      </c>
      <c r="W24" s="235"/>
      <c r="X24" s="235"/>
    </row>
  </sheetData>
  <mergeCells count="19">
    <mergeCell ref="B1:V1"/>
    <mergeCell ref="W6:Z6"/>
    <mergeCell ref="C6:F6"/>
    <mergeCell ref="G6:J6"/>
    <mergeCell ref="K6:N6"/>
    <mergeCell ref="O6:R6"/>
    <mergeCell ref="S6:V6"/>
    <mergeCell ref="B2:Z2"/>
    <mergeCell ref="C3:G3"/>
    <mergeCell ref="C4:G4"/>
    <mergeCell ref="W4:X4"/>
    <mergeCell ref="Q3:T3"/>
    <mergeCell ref="S24:U24"/>
    <mergeCell ref="V24:X24"/>
    <mergeCell ref="B8:B10"/>
    <mergeCell ref="B11:B13"/>
    <mergeCell ref="B14:B16"/>
    <mergeCell ref="B17:B19"/>
    <mergeCell ref="B20:B22"/>
  </mergeCells>
  <conditionalFormatting sqref="C8:Z22">
    <cfRule type="cellIs" dxfId="9" priority="1" operator="equal">
      <formula>0</formula>
    </cfRule>
  </conditionalFormatting>
  <pageMargins left="0" right="0" top="0.98425196850393704" bottom="0" header="0.31496062992125984" footer="0.31496062992125984"/>
  <pageSetup paperSize="9" scale="4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6"/>
  <sheetViews>
    <sheetView topLeftCell="M1" workbookViewId="0">
      <selection activeCell="V4" sqref="V4"/>
    </sheetView>
  </sheetViews>
  <sheetFormatPr baseColWidth="10" defaultRowHeight="15" x14ac:dyDescent="0.25"/>
  <cols>
    <col min="2" max="2" width="13.7109375" bestFit="1" customWidth="1"/>
    <col min="3" max="3" width="14.28515625" bestFit="1" customWidth="1"/>
    <col min="4" max="4" width="26.7109375" style="57" customWidth="1"/>
    <col min="5" max="5" width="8.28515625" bestFit="1" customWidth="1"/>
    <col min="6" max="6" width="8.28515625" customWidth="1"/>
    <col min="7" max="7" width="13.7109375" bestFit="1" customWidth="1"/>
    <col min="8" max="8" width="26.7109375" style="57" customWidth="1"/>
    <col min="9" max="9" width="4.7109375" customWidth="1"/>
    <col min="10" max="10" width="8.28515625" customWidth="1"/>
    <col min="12" max="12" width="26.7109375" style="57" customWidth="1"/>
    <col min="13" max="13" width="4.7109375" customWidth="1"/>
    <col min="14" max="14" width="8.28515625" customWidth="1"/>
    <col min="15" max="15" width="21.28515625" bestFit="1" customWidth="1"/>
    <col min="16" max="16" width="26.7109375" style="57" customWidth="1"/>
    <col min="17" max="17" width="8.42578125" bestFit="1" customWidth="1"/>
    <col min="18" max="18" width="8.28515625" customWidth="1"/>
    <col min="19" max="19" width="13.7109375" bestFit="1" customWidth="1"/>
    <col min="20" max="20" width="26.7109375" style="57" customWidth="1"/>
    <col min="21" max="21" width="8.42578125" bestFit="1" customWidth="1"/>
    <col min="22" max="22" width="8.28515625" customWidth="1"/>
    <col min="24" max="24" width="26.7109375" style="57" customWidth="1"/>
    <col min="25" max="25" width="4.7109375" customWidth="1"/>
    <col min="26" max="26" width="8.28515625" customWidth="1"/>
  </cols>
  <sheetData>
    <row r="1" spans="2:26" ht="33.75" x14ac:dyDescent="0.25">
      <c r="B1" s="263" t="s">
        <v>172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</row>
    <row r="2" spans="2:26" ht="31.5" x14ac:dyDescent="0.25">
      <c r="B2" s="264" t="s">
        <v>169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</row>
    <row r="3" spans="2:26" ht="33.75" x14ac:dyDescent="0.25">
      <c r="B3" s="116"/>
      <c r="C3" s="265" t="s">
        <v>173</v>
      </c>
      <c r="D3" s="265"/>
      <c r="E3" s="265"/>
      <c r="F3" s="265"/>
      <c r="G3" s="265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263" t="s">
        <v>170</v>
      </c>
      <c r="U3" s="263"/>
      <c r="V3" s="263"/>
      <c r="W3" s="263"/>
      <c r="X3" s="263"/>
      <c r="Y3" s="116"/>
      <c r="Z3" s="116"/>
    </row>
    <row r="4" spans="2:26" ht="33.75" x14ac:dyDescent="0.25">
      <c r="B4" s="1"/>
      <c r="C4" s="263" t="s">
        <v>186</v>
      </c>
      <c r="D4" s="263"/>
      <c r="E4" s="263"/>
      <c r="F4" s="263"/>
      <c r="G4" s="263"/>
      <c r="H4" s="86"/>
      <c r="I4" s="1"/>
      <c r="J4" s="1"/>
      <c r="K4" s="1"/>
      <c r="L4" s="86"/>
      <c r="M4" s="1"/>
      <c r="N4" s="1"/>
      <c r="O4" s="1"/>
      <c r="P4" s="86"/>
      <c r="Q4" s="1"/>
      <c r="R4" s="1"/>
      <c r="S4" s="1"/>
      <c r="T4" s="114"/>
      <c r="U4" s="114"/>
      <c r="V4" s="114">
        <v>2</v>
      </c>
      <c r="W4" s="268" t="s">
        <v>181</v>
      </c>
      <c r="X4" s="268"/>
      <c r="Y4" s="1"/>
      <c r="Z4" s="1"/>
    </row>
    <row r="5" spans="2:26" ht="15.75" thickBot="1" x14ac:dyDescent="0.3"/>
    <row r="6" spans="2:26" ht="31.5" x14ac:dyDescent="0.25">
      <c r="B6" s="126"/>
      <c r="C6" s="281" t="s">
        <v>16</v>
      </c>
      <c r="D6" s="282"/>
      <c r="E6" s="282"/>
      <c r="F6" s="283"/>
      <c r="G6" s="279" t="s">
        <v>17</v>
      </c>
      <c r="H6" s="279"/>
      <c r="I6" s="279"/>
      <c r="J6" s="280"/>
      <c r="K6" s="278" t="s">
        <v>18</v>
      </c>
      <c r="L6" s="279"/>
      <c r="M6" s="279"/>
      <c r="N6" s="280"/>
      <c r="O6" s="278" t="s">
        <v>19</v>
      </c>
      <c r="P6" s="279"/>
      <c r="Q6" s="279"/>
      <c r="R6" s="280"/>
      <c r="S6" s="278" t="s">
        <v>20</v>
      </c>
      <c r="T6" s="279"/>
      <c r="U6" s="279"/>
      <c r="V6" s="280"/>
      <c r="W6" s="278" t="s">
        <v>21</v>
      </c>
      <c r="X6" s="279"/>
      <c r="Y6" s="279"/>
      <c r="Z6" s="280"/>
    </row>
    <row r="7" spans="2:26" ht="15.75" thickBot="1" x14ac:dyDescent="0.3">
      <c r="B7" s="126"/>
      <c r="C7" s="132" t="s">
        <v>10</v>
      </c>
      <c r="D7" s="133" t="s">
        <v>147</v>
      </c>
      <c r="E7" s="134" t="s">
        <v>31</v>
      </c>
      <c r="F7" s="135" t="s">
        <v>11</v>
      </c>
      <c r="G7" s="127" t="s">
        <v>10</v>
      </c>
      <c r="H7" s="128" t="s">
        <v>147</v>
      </c>
      <c r="I7" s="129" t="s">
        <v>31</v>
      </c>
      <c r="J7" s="130" t="s">
        <v>11</v>
      </c>
      <c r="K7" s="127" t="s">
        <v>10</v>
      </c>
      <c r="L7" s="128" t="s">
        <v>147</v>
      </c>
      <c r="M7" s="129" t="s">
        <v>31</v>
      </c>
      <c r="N7" s="130" t="s">
        <v>11</v>
      </c>
      <c r="O7" s="127" t="s">
        <v>10</v>
      </c>
      <c r="P7" s="128" t="s">
        <v>147</v>
      </c>
      <c r="Q7" s="129" t="s">
        <v>31</v>
      </c>
      <c r="R7" s="130" t="s">
        <v>11</v>
      </c>
      <c r="S7" s="127" t="s">
        <v>10</v>
      </c>
      <c r="T7" s="128" t="s">
        <v>147</v>
      </c>
      <c r="U7" s="129" t="s">
        <v>31</v>
      </c>
      <c r="V7" s="130" t="s">
        <v>11</v>
      </c>
      <c r="W7" s="127" t="s">
        <v>10</v>
      </c>
      <c r="X7" s="128" t="s">
        <v>147</v>
      </c>
      <c r="Y7" s="129" t="s">
        <v>31</v>
      </c>
      <c r="Z7" s="130" t="s">
        <v>11</v>
      </c>
    </row>
    <row r="8" spans="2:26" x14ac:dyDescent="0.25">
      <c r="B8" s="217" t="s">
        <v>8</v>
      </c>
      <c r="C8" s="166"/>
      <c r="D8" s="165"/>
      <c r="E8" s="167"/>
      <c r="F8" s="168"/>
      <c r="G8" s="166"/>
      <c r="H8" s="165"/>
      <c r="I8" s="167"/>
      <c r="J8" s="168"/>
      <c r="K8" s="166"/>
      <c r="L8" s="165"/>
      <c r="M8" s="167"/>
      <c r="N8" s="168"/>
      <c r="O8" s="166"/>
      <c r="P8" s="165"/>
      <c r="Q8" s="167"/>
      <c r="R8" s="168"/>
      <c r="S8" s="166"/>
      <c r="T8" s="165"/>
      <c r="U8" s="167"/>
      <c r="V8" s="168"/>
      <c r="W8" s="166"/>
      <c r="X8" s="165"/>
      <c r="Y8" s="167"/>
      <c r="Z8" s="168"/>
    </row>
    <row r="9" spans="2:26" ht="45" x14ac:dyDescent="0.25">
      <c r="B9" s="231"/>
      <c r="C9" s="173" t="str">
        <f>'Emploi Global'!C16</f>
        <v>S.Guerbaii</v>
      </c>
      <c r="D9" s="174" t="str">
        <f>'Emploi Global'!D16</f>
        <v>Optimisation (CRS)</v>
      </c>
      <c r="E9" s="175" t="str">
        <f>'Emploi Global'!E16</f>
        <v>G01</v>
      </c>
      <c r="F9" s="176" t="str">
        <f>'Emploi Global'!F16</f>
        <v>S:A11</v>
      </c>
      <c r="G9" s="173" t="str">
        <f>'Emploi Global'!G16</f>
        <v>L.Sedira</v>
      </c>
      <c r="H9" s="174" t="str">
        <f>'Emploi Global'!H16</f>
        <v xml:space="preserve">TP Méthodes des éléments  finis </v>
      </c>
      <c r="I9" s="175" t="str">
        <f>'Emploi Global'!I16</f>
        <v>G01/G02</v>
      </c>
      <c r="J9" s="176" t="str">
        <f>'Emploi Global'!J16</f>
        <v>C4</v>
      </c>
      <c r="K9" s="173" t="str">
        <f>'Emploi Global'!K16</f>
        <v>L.Sedira</v>
      </c>
      <c r="L9" s="174" t="str">
        <f>'Emploi Global'!L16</f>
        <v>TP Méthodes des éléments  finis</v>
      </c>
      <c r="M9" s="175" t="str">
        <f>'Emploi Global'!M16</f>
        <v>G01/G02</v>
      </c>
      <c r="N9" s="176" t="str">
        <f>'Emploi Global'!N16</f>
        <v>C4</v>
      </c>
      <c r="O9" s="173">
        <f>'Emploi Global'!O16</f>
        <v>0</v>
      </c>
      <c r="P9" s="174">
        <f>'Emploi Global'!P16</f>
        <v>0</v>
      </c>
      <c r="Q9" s="175">
        <f>'Emploi Global'!Q16</f>
        <v>0</v>
      </c>
      <c r="R9" s="176" t="str">
        <f>'Emploi Global'!R16</f>
        <v>C4</v>
      </c>
      <c r="S9" s="173" t="str">
        <f>'Emploi Global'!S16</f>
        <v>M.Hecini</v>
      </c>
      <c r="T9" s="174" t="str">
        <f>'Emploi Global'!T16</f>
        <v>Modélisation et programation (Panier au choix )</v>
      </c>
      <c r="U9" s="175" t="str">
        <f>'Emploi Global'!U16</f>
        <v>G01/G02</v>
      </c>
      <c r="V9" s="176" t="str">
        <f>'Emploi Global'!V16</f>
        <v>C2</v>
      </c>
      <c r="W9" s="173" t="str">
        <f>'Emploi Global'!W16</f>
        <v>M.Hecini</v>
      </c>
      <c r="X9" s="174" t="str">
        <f>'Emploi Global'!X16</f>
        <v>Modélisation et programation (Panier au choix )</v>
      </c>
      <c r="Y9" s="175" t="str">
        <f>'Emploi Global'!Y16</f>
        <v>G01/G02</v>
      </c>
      <c r="Z9" s="176" t="str">
        <f>'Emploi Global'!Z16</f>
        <v>C2</v>
      </c>
    </row>
    <row r="10" spans="2:26" ht="15.75" thickBot="1" x14ac:dyDescent="0.3">
      <c r="B10" s="231"/>
      <c r="C10" s="202">
        <f>'Emploi Global'!C17</f>
        <v>0</v>
      </c>
      <c r="D10" s="203">
        <f>'Emploi Global'!D17</f>
        <v>0</v>
      </c>
      <c r="E10" s="204" t="str">
        <f>'Emploi Global'!E17</f>
        <v>G02</v>
      </c>
      <c r="F10" s="205" t="str">
        <f>'Emploi Global'!F17</f>
        <v>S:12</v>
      </c>
      <c r="G10" s="202" t="str">
        <f>'Emploi Global'!G17</f>
        <v>S.Guerbaii</v>
      </c>
      <c r="H10" s="203" t="str">
        <f>'Emploi Global'!H17</f>
        <v>TP Optimisation</v>
      </c>
      <c r="I10" s="204" t="str">
        <f>'Emploi Global'!I17</f>
        <v>G02/G01</v>
      </c>
      <c r="J10" s="205" t="str">
        <f>'Emploi Global'!J17</f>
        <v>C2</v>
      </c>
      <c r="K10" s="202" t="str">
        <f>'Emploi Global'!K17</f>
        <v>S.Guerbaii</v>
      </c>
      <c r="L10" s="203" t="str">
        <f>'Emploi Global'!L17</f>
        <v>TP Optimisation</v>
      </c>
      <c r="M10" s="204" t="str">
        <f>'Emploi Global'!M17</f>
        <v>G02/G01</v>
      </c>
      <c r="N10" s="205" t="str">
        <f>'Emploi Global'!N17</f>
        <v>C2</v>
      </c>
      <c r="O10" s="202">
        <f>'Emploi Global'!O17</f>
        <v>0</v>
      </c>
      <c r="P10" s="203">
        <f>'Emploi Global'!P17</f>
        <v>0</v>
      </c>
      <c r="Q10" s="204">
        <f>'Emploi Global'!Q17</f>
        <v>0</v>
      </c>
      <c r="R10" s="205">
        <f>'Emploi Global'!R17</f>
        <v>0</v>
      </c>
      <c r="S10" s="202">
        <f>'Emploi Global'!S17</f>
        <v>0</v>
      </c>
      <c r="T10" s="203">
        <f>'Emploi Global'!T17</f>
        <v>0</v>
      </c>
      <c r="U10" s="204">
        <f>'Emploi Global'!U17</f>
        <v>0</v>
      </c>
      <c r="V10" s="205">
        <f>'Emploi Global'!V17</f>
        <v>0</v>
      </c>
      <c r="W10" s="202">
        <f>'Emploi Global'!W17</f>
        <v>0</v>
      </c>
      <c r="X10" s="203">
        <f>'Emploi Global'!X17</f>
        <v>0</v>
      </c>
      <c r="Y10" s="204">
        <f>'Emploi Global'!Y17</f>
        <v>0</v>
      </c>
      <c r="Z10" s="205">
        <f>'Emploi Global'!Z17</f>
        <v>0</v>
      </c>
    </row>
    <row r="11" spans="2:26" x14ac:dyDescent="0.25">
      <c r="B11" s="269" t="s">
        <v>12</v>
      </c>
      <c r="C11" s="166"/>
      <c r="D11" s="165"/>
      <c r="E11" s="167"/>
      <c r="F11" s="168"/>
      <c r="G11" s="166"/>
      <c r="H11" s="165"/>
      <c r="I11" s="167"/>
      <c r="J11" s="168"/>
      <c r="K11" s="166"/>
      <c r="L11" s="165"/>
      <c r="M11" s="167"/>
      <c r="N11" s="168"/>
      <c r="O11" s="166"/>
      <c r="P11" s="165"/>
      <c r="Q11" s="167"/>
      <c r="R11" s="168"/>
      <c r="S11" s="166"/>
      <c r="T11" s="165"/>
      <c r="U11" s="167"/>
      <c r="V11" s="168"/>
      <c r="W11" s="166"/>
      <c r="X11" s="165"/>
      <c r="Y11" s="167"/>
      <c r="Z11" s="168"/>
    </row>
    <row r="12" spans="2:26" ht="30" x14ac:dyDescent="0.25">
      <c r="B12" s="270"/>
      <c r="C12" s="173" t="str">
        <f>'Emploi Global'!C37</f>
        <v>M.Benmachiche</v>
      </c>
      <c r="D12" s="174" t="str">
        <f>'Emploi Global'!D37</f>
        <v>TP CFAO</v>
      </c>
      <c r="E12" s="175" t="str">
        <f>'Emploi Global'!E37</f>
        <v>G01</v>
      </c>
      <c r="F12" s="176" t="str">
        <f>'Emploi Global'!F37</f>
        <v>C4</v>
      </c>
      <c r="G12" s="173" t="str">
        <f>'Emploi Global'!G37</f>
        <v>M.Benmachiche</v>
      </c>
      <c r="H12" s="174" t="str">
        <f>'Emploi Global'!H37</f>
        <v>CFAO (CRS)</v>
      </c>
      <c r="I12" s="175">
        <f>'Emploi Global'!I37</f>
        <v>0</v>
      </c>
      <c r="J12" s="176" t="str">
        <f>'Emploi Global'!J37</f>
        <v>C4</v>
      </c>
      <c r="K12" s="173" t="str">
        <f>'Emploi Global'!K37</f>
        <v>D.Mohamadi</v>
      </c>
      <c r="L12" s="174" t="str">
        <f>'Emploi Global'!L37</f>
        <v>Systèmes mécaniques articulés et robotique (TD)</v>
      </c>
      <c r="M12" s="175" t="str">
        <f>'Emploi Global'!M37</f>
        <v>G02</v>
      </c>
      <c r="N12" s="176" t="str">
        <f>'Emploi Global'!N37</f>
        <v>S:A11</v>
      </c>
      <c r="O12" s="173">
        <f>'Emploi Global'!O37</f>
        <v>0</v>
      </c>
      <c r="P12" s="174">
        <f>'Emploi Global'!P37</f>
        <v>0</v>
      </c>
      <c r="Q12" s="175">
        <f>'Emploi Global'!Q37</f>
        <v>0</v>
      </c>
      <c r="R12" s="176">
        <f>'Emploi Global'!R37</f>
        <v>0</v>
      </c>
      <c r="S12" s="173" t="str">
        <f>'Emploi Global'!S37</f>
        <v>L.Sedira</v>
      </c>
      <c r="T12" s="174" t="str">
        <f>'Emploi Global'!T37</f>
        <v>Méthodes des éléments finis (TD)</v>
      </c>
      <c r="U12" s="175" t="str">
        <f>'Emploi Global'!U37</f>
        <v>G01</v>
      </c>
      <c r="V12" s="176" t="str">
        <f>'Emploi Global'!V37</f>
        <v>S:A11</v>
      </c>
      <c r="W12" s="173">
        <f>'Emploi Global'!W37</f>
        <v>0</v>
      </c>
      <c r="X12" s="174">
        <f>'Emploi Global'!X37</f>
        <v>0</v>
      </c>
      <c r="Y12" s="175">
        <f>'Emploi Global'!Y37</f>
        <v>0</v>
      </c>
      <c r="Z12" s="176">
        <f>'Emploi Global'!Z37</f>
        <v>0</v>
      </c>
    </row>
    <row r="13" spans="2:26" ht="30.75" thickBot="1" x14ac:dyDescent="0.3">
      <c r="B13" s="270"/>
      <c r="C13" s="202" t="str">
        <f>'Emploi Global'!C38</f>
        <v>D.Mohamadi</v>
      </c>
      <c r="D13" s="203" t="str">
        <f>'Emploi Global'!D38</f>
        <v>Systèmes mécaniques articulés et robotique (TD)</v>
      </c>
      <c r="E13" s="204" t="str">
        <f>'Emploi Global'!E38</f>
        <v>G02</v>
      </c>
      <c r="F13" s="205" t="str">
        <f>'Emploi Global'!F38</f>
        <v>S:A12</v>
      </c>
      <c r="G13" s="202">
        <f>'Emploi Global'!G38</f>
        <v>0</v>
      </c>
      <c r="H13" s="203">
        <f>'Emploi Global'!H38</f>
        <v>0</v>
      </c>
      <c r="I13" s="204">
        <f>'Emploi Global'!I38</f>
        <v>0</v>
      </c>
      <c r="J13" s="205">
        <f>'Emploi Global'!J38</f>
        <v>0</v>
      </c>
      <c r="K13" s="202" t="str">
        <f>'Emploi Global'!K38</f>
        <v>M.Benmachiche</v>
      </c>
      <c r="L13" s="203" t="str">
        <f>'Emploi Global'!L38</f>
        <v>TP CFAO</v>
      </c>
      <c r="M13" s="204" t="str">
        <f>'Emploi Global'!M38</f>
        <v>G02</v>
      </c>
      <c r="N13" s="205" t="str">
        <f>'Emploi Global'!N38</f>
        <v>C4</v>
      </c>
      <c r="O13" s="202" t="str">
        <f>'Emploi Global'!O38</f>
        <v>L.Sedira</v>
      </c>
      <c r="P13" s="203" t="str">
        <f>'Emploi Global'!P38</f>
        <v>Méthodes des éléments finis (TD)</v>
      </c>
      <c r="Q13" s="204" t="str">
        <f>'Emploi Global'!Q38</f>
        <v>G02</v>
      </c>
      <c r="R13" s="205" t="str">
        <f>'Emploi Global'!R38</f>
        <v>S:A12</v>
      </c>
      <c r="S13" s="202">
        <f>'Emploi Global'!S38</f>
        <v>0</v>
      </c>
      <c r="T13" s="203">
        <f>'Emploi Global'!T38</f>
        <v>0</v>
      </c>
      <c r="U13" s="204">
        <f>'Emploi Global'!U38</f>
        <v>0</v>
      </c>
      <c r="V13" s="205">
        <f>'Emploi Global'!V38</f>
        <v>0</v>
      </c>
      <c r="W13" s="202">
        <f>'Emploi Global'!W38</f>
        <v>0</v>
      </c>
      <c r="X13" s="203">
        <f>'Emploi Global'!X38</f>
        <v>0</v>
      </c>
      <c r="Y13" s="204">
        <f>'Emploi Global'!Y38</f>
        <v>0</v>
      </c>
      <c r="Z13" s="205">
        <f>'Emploi Global'!Z38</f>
        <v>0</v>
      </c>
    </row>
    <row r="14" spans="2:26" x14ac:dyDescent="0.25">
      <c r="B14" s="227" t="s">
        <v>13</v>
      </c>
      <c r="C14" s="166"/>
      <c r="D14" s="165"/>
      <c r="E14" s="167"/>
      <c r="F14" s="168"/>
      <c r="G14" s="166"/>
      <c r="H14" s="165"/>
      <c r="I14" s="167"/>
      <c r="J14" s="168"/>
      <c r="K14" s="166"/>
      <c r="L14" s="165"/>
      <c r="M14" s="167"/>
      <c r="N14" s="168"/>
      <c r="O14" s="166"/>
      <c r="P14" s="165"/>
      <c r="Q14" s="167"/>
      <c r="R14" s="168"/>
      <c r="S14" s="166"/>
      <c r="T14" s="165"/>
      <c r="U14" s="167"/>
      <c r="V14" s="168"/>
      <c r="W14" s="166"/>
      <c r="X14" s="165"/>
      <c r="Y14" s="167"/>
      <c r="Z14" s="168"/>
    </row>
    <row r="15" spans="2:26" ht="30" x14ac:dyDescent="0.25">
      <c r="B15" s="228"/>
      <c r="C15" s="173" t="str">
        <f>'Emploi Global'!C58</f>
        <v>M.Benmachiche</v>
      </c>
      <c r="D15" s="174" t="str">
        <f>'Emploi Global'!D58</f>
        <v>Conception de systèmes mécaniques (CRS)</v>
      </c>
      <c r="E15" s="175">
        <f>'Emploi Global'!E58</f>
        <v>0</v>
      </c>
      <c r="F15" s="176" t="str">
        <f>'Emploi Global'!F58</f>
        <v>S:A11</v>
      </c>
      <c r="G15" s="173" t="str">
        <f>'Emploi Global'!G58</f>
        <v>M.Benmachiche</v>
      </c>
      <c r="H15" s="174" t="str">
        <f>'Emploi Global'!H58</f>
        <v>Conception de systèmes mécaniques (TD)</v>
      </c>
      <c r="I15" s="175" t="str">
        <f>'Emploi Global'!I58</f>
        <v>G01</v>
      </c>
      <c r="J15" s="176" t="str">
        <f>'Emploi Global'!J58</f>
        <v>S:A11</v>
      </c>
      <c r="K15" s="173" t="str">
        <f>'Emploi Global'!K58</f>
        <v>M.N.Amrane</v>
      </c>
      <c r="L15" s="174" t="str">
        <f>'Emploi Global'!L58</f>
        <v>Dynamique des structures avanc. (TD)</v>
      </c>
      <c r="M15" s="175" t="str">
        <f>'Emploi Global'!M58</f>
        <v>G01</v>
      </c>
      <c r="N15" s="176" t="str">
        <f>'Emploi Global'!N58</f>
        <v>S:A11</v>
      </c>
      <c r="O15" s="173">
        <f>'Emploi Global'!O58</f>
        <v>0</v>
      </c>
      <c r="P15" s="174">
        <f>'Emploi Global'!P58</f>
        <v>0</v>
      </c>
      <c r="Q15" s="175">
        <f>'Emploi Global'!Q58</f>
        <v>0</v>
      </c>
      <c r="R15" s="176">
        <f>'Emploi Global'!R58</f>
        <v>0</v>
      </c>
      <c r="S15" s="173">
        <f>'Emploi Global'!S58</f>
        <v>0</v>
      </c>
      <c r="T15" s="174">
        <f>'Emploi Global'!T58</f>
        <v>0</v>
      </c>
      <c r="U15" s="175">
        <f>'Emploi Global'!U58</f>
        <v>0</v>
      </c>
      <c r="V15" s="176">
        <f>'Emploi Global'!V58</f>
        <v>0</v>
      </c>
      <c r="W15" s="173">
        <f>'Emploi Global'!W58</f>
        <v>0</v>
      </c>
      <c r="X15" s="174">
        <f>'Emploi Global'!X58</f>
        <v>0</v>
      </c>
      <c r="Y15" s="175">
        <f>'Emploi Global'!Y58</f>
        <v>0</v>
      </c>
      <c r="Z15" s="176">
        <f>'Emploi Global'!Z58</f>
        <v>0</v>
      </c>
    </row>
    <row r="16" spans="2:26" ht="30.75" thickBot="1" x14ac:dyDescent="0.3">
      <c r="B16" s="228"/>
      <c r="C16" s="202">
        <f>'Emploi Global'!C59</f>
        <v>0</v>
      </c>
      <c r="D16" s="203">
        <f>'Emploi Global'!D59</f>
        <v>0</v>
      </c>
      <c r="E16" s="204">
        <f>'Emploi Global'!E59</f>
        <v>0</v>
      </c>
      <c r="F16" s="205">
        <f>'Emploi Global'!F59</f>
        <v>0</v>
      </c>
      <c r="G16" s="202" t="str">
        <f>'Emploi Global'!G59</f>
        <v>M.N.Amrane</v>
      </c>
      <c r="H16" s="203" t="str">
        <f>'Emploi Global'!H59</f>
        <v>Dynamique des structures avanc. (TD)</v>
      </c>
      <c r="I16" s="204" t="str">
        <f>'Emploi Global'!I59</f>
        <v>G02</v>
      </c>
      <c r="J16" s="205" t="str">
        <f>'Emploi Global'!J59</f>
        <v>S:A12</v>
      </c>
      <c r="K16" s="202" t="str">
        <f>'Emploi Global'!K59</f>
        <v>M.Benmachiche</v>
      </c>
      <c r="L16" s="203" t="str">
        <f>'Emploi Global'!L59</f>
        <v>Conception de systèmes mécaniques (TD)</v>
      </c>
      <c r="M16" s="204" t="str">
        <f>'Emploi Global'!M59</f>
        <v>G02</v>
      </c>
      <c r="N16" s="205" t="str">
        <f>'Emploi Global'!N59</f>
        <v>S:A12</v>
      </c>
      <c r="O16" s="202">
        <f>'Emploi Global'!O59</f>
        <v>0</v>
      </c>
      <c r="P16" s="203">
        <f>'Emploi Global'!P59</f>
        <v>0</v>
      </c>
      <c r="Q16" s="204">
        <f>'Emploi Global'!Q59</f>
        <v>0</v>
      </c>
      <c r="R16" s="205">
        <f>'Emploi Global'!R59</f>
        <v>0</v>
      </c>
      <c r="S16" s="202">
        <f>'Emploi Global'!S59</f>
        <v>0</v>
      </c>
      <c r="T16" s="203">
        <f>'Emploi Global'!T59</f>
        <v>0</v>
      </c>
      <c r="U16" s="204">
        <f>'Emploi Global'!U59</f>
        <v>0</v>
      </c>
      <c r="V16" s="205">
        <f>'Emploi Global'!V59</f>
        <v>0</v>
      </c>
      <c r="W16" s="202">
        <f>'Emploi Global'!W59</f>
        <v>0</v>
      </c>
      <c r="X16" s="203">
        <f>'Emploi Global'!X59</f>
        <v>0</v>
      </c>
      <c r="Y16" s="204">
        <f>'Emploi Global'!Y59</f>
        <v>0</v>
      </c>
      <c r="Z16" s="205">
        <f>'Emploi Global'!Z59</f>
        <v>0</v>
      </c>
    </row>
    <row r="17" spans="2:26" x14ac:dyDescent="0.25">
      <c r="B17" s="269" t="s">
        <v>14</v>
      </c>
      <c r="C17" s="166"/>
      <c r="D17" s="165"/>
      <c r="E17" s="167"/>
      <c r="F17" s="168"/>
      <c r="G17" s="166"/>
      <c r="H17" s="165"/>
      <c r="I17" s="167"/>
      <c r="J17" s="168"/>
      <c r="K17" s="166"/>
      <c r="L17" s="165"/>
      <c r="M17" s="167"/>
      <c r="N17" s="168"/>
      <c r="O17" s="166"/>
      <c r="P17" s="165"/>
      <c r="Q17" s="167"/>
      <c r="R17" s="168"/>
      <c r="S17" s="166"/>
      <c r="T17" s="165"/>
      <c r="U17" s="167"/>
      <c r="V17" s="168"/>
      <c r="W17" s="166"/>
      <c r="X17" s="165"/>
      <c r="Y17" s="167"/>
      <c r="Z17" s="168"/>
    </row>
    <row r="18" spans="2:26" ht="45" x14ac:dyDescent="0.25">
      <c r="B18" s="270"/>
      <c r="C18" s="173" t="str">
        <f>'Emploi Global'!C79</f>
        <v>M.N.Amrane</v>
      </c>
      <c r="D18" s="174" t="str">
        <f>'Emploi Global'!D79</f>
        <v>Dynamique des structures avanc. (CRS)</v>
      </c>
      <c r="E18" s="175">
        <f>'Emploi Global'!E79</f>
        <v>0</v>
      </c>
      <c r="F18" s="176" t="str">
        <f>'Emploi Global'!F79</f>
        <v>S:11</v>
      </c>
      <c r="G18" s="173" t="str">
        <f>'Emploi Global'!G79</f>
        <v>L.Sedira</v>
      </c>
      <c r="H18" s="174" t="str">
        <f>'Emploi Global'!H79</f>
        <v>Méthodes des éléments finis (CRS)</v>
      </c>
      <c r="I18" s="175">
        <f>'Emploi Global'!I79</f>
        <v>0</v>
      </c>
      <c r="J18" s="176">
        <f>'Emploi Global'!J79</f>
        <v>0</v>
      </c>
      <c r="K18" s="173">
        <f>'Emploi Global'!K79</f>
        <v>0</v>
      </c>
      <c r="L18" s="174">
        <f>'Emploi Global'!L79</f>
        <v>0</v>
      </c>
      <c r="M18" s="175">
        <f>'Emploi Global'!M79</f>
        <v>0</v>
      </c>
      <c r="N18" s="176">
        <f>'Emploi Global'!N79</f>
        <v>0</v>
      </c>
      <c r="O18" s="173" t="str">
        <f>'Emploi Global'!O79</f>
        <v>L.Sedira</v>
      </c>
      <c r="P18" s="174" t="str">
        <f>'Emploi Global'!P79</f>
        <v>Méthodes des éléments finis (CRS)</v>
      </c>
      <c r="Q18" s="175">
        <f>'Emploi Global'!Q79</f>
        <v>0</v>
      </c>
      <c r="R18" s="176">
        <f>'Emploi Global'!R79</f>
        <v>0</v>
      </c>
      <c r="S18" s="173" t="str">
        <f>'Emploi Global'!S79</f>
        <v>A.Benchabane</v>
      </c>
      <c r="T18" s="174" t="str">
        <f>'Emploi Global'!T79</f>
        <v>Ethique, déontologie et propriété intelectuelle (CRS)</v>
      </c>
      <c r="U18" s="175">
        <f>'Emploi Global'!U79</f>
        <v>0</v>
      </c>
      <c r="V18" s="176" t="str">
        <f>'Emploi Global'!V79</f>
        <v>Amphi 4</v>
      </c>
      <c r="W18" s="173">
        <f>'Emploi Global'!W79</f>
        <v>0</v>
      </c>
      <c r="X18" s="174">
        <f>'Emploi Global'!X79</f>
        <v>0</v>
      </c>
      <c r="Y18" s="175">
        <f>'Emploi Global'!Y79</f>
        <v>0</v>
      </c>
      <c r="Z18" s="176">
        <f>'Emploi Global'!Z79</f>
        <v>0</v>
      </c>
    </row>
    <row r="19" spans="2:26" ht="15.75" thickBot="1" x14ac:dyDescent="0.3">
      <c r="B19" s="271"/>
      <c r="C19" s="202">
        <f>'Emploi Global'!C80</f>
        <v>0</v>
      </c>
      <c r="D19" s="203">
        <f>'Emploi Global'!D80</f>
        <v>0</v>
      </c>
      <c r="E19" s="204">
        <f>'Emploi Global'!E80</f>
        <v>0</v>
      </c>
      <c r="F19" s="205">
        <f>'Emploi Global'!F80</f>
        <v>0</v>
      </c>
      <c r="G19" s="202">
        <f>'Emploi Global'!G80</f>
        <v>0</v>
      </c>
      <c r="H19" s="203">
        <f>'Emploi Global'!H80</f>
        <v>0</v>
      </c>
      <c r="I19" s="204">
        <f>'Emploi Global'!I80</f>
        <v>0</v>
      </c>
      <c r="J19" s="205">
        <f>'Emploi Global'!J80</f>
        <v>0</v>
      </c>
      <c r="K19" s="202">
        <f>'Emploi Global'!K80</f>
        <v>0</v>
      </c>
      <c r="L19" s="203">
        <f>'Emploi Global'!L80</f>
        <v>0</v>
      </c>
      <c r="M19" s="204">
        <f>'Emploi Global'!M80</f>
        <v>0</v>
      </c>
      <c r="N19" s="205">
        <f>'Emploi Global'!N80</f>
        <v>0</v>
      </c>
      <c r="O19" s="202">
        <f>'Emploi Global'!O80</f>
        <v>0</v>
      </c>
      <c r="P19" s="203">
        <f>'Emploi Global'!P80</f>
        <v>0</v>
      </c>
      <c r="Q19" s="204">
        <f>'Emploi Global'!Q80</f>
        <v>0</v>
      </c>
      <c r="R19" s="205">
        <f>'Emploi Global'!R80</f>
        <v>0</v>
      </c>
      <c r="S19" s="202">
        <f>'Emploi Global'!S80</f>
        <v>0</v>
      </c>
      <c r="T19" s="203">
        <f>'Emploi Global'!T80</f>
        <v>0</v>
      </c>
      <c r="U19" s="204">
        <f>'Emploi Global'!U80</f>
        <v>0</v>
      </c>
      <c r="V19" s="205">
        <f>'Emploi Global'!V80</f>
        <v>0</v>
      </c>
      <c r="W19" s="202">
        <f>'Emploi Global'!W80</f>
        <v>0</v>
      </c>
      <c r="X19" s="203">
        <f>'Emploi Global'!X80</f>
        <v>0</v>
      </c>
      <c r="Y19" s="204">
        <f>'Emploi Global'!Y80</f>
        <v>0</v>
      </c>
      <c r="Z19" s="205">
        <f>'Emploi Global'!Z80</f>
        <v>0</v>
      </c>
    </row>
    <row r="20" spans="2:26" x14ac:dyDescent="0.25">
      <c r="B20" s="227" t="s">
        <v>15</v>
      </c>
      <c r="C20" s="166"/>
      <c r="D20" s="165"/>
      <c r="E20" s="167"/>
      <c r="F20" s="168"/>
      <c r="G20" s="166"/>
      <c r="H20" s="165"/>
      <c r="I20" s="167"/>
      <c r="J20" s="168"/>
      <c r="K20" s="166"/>
      <c r="L20" s="165"/>
      <c r="M20" s="167"/>
      <c r="N20" s="168"/>
      <c r="O20" s="166"/>
      <c r="P20" s="165"/>
      <c r="Q20" s="167"/>
      <c r="R20" s="168"/>
      <c r="S20" s="166"/>
      <c r="T20" s="165"/>
      <c r="U20" s="167"/>
      <c r="V20" s="168"/>
      <c r="W20" s="166"/>
      <c r="X20" s="165"/>
      <c r="Y20" s="167"/>
      <c r="Z20" s="168"/>
    </row>
    <row r="21" spans="2:26" ht="30" x14ac:dyDescent="0.25">
      <c r="B21" s="228"/>
      <c r="C21" s="173" t="str">
        <f>'Emploi Global'!C100</f>
        <v>A.Boulegroune</v>
      </c>
      <c r="D21" s="174" t="str">
        <f>'Emploi Global'!D100</f>
        <v>Electronique générale (CRS) (Panier au choix)</v>
      </c>
      <c r="E21" s="175">
        <f>'Emploi Global'!E100</f>
        <v>0</v>
      </c>
      <c r="F21" s="176" t="str">
        <f>'Emploi Global'!F100</f>
        <v>S:A10</v>
      </c>
      <c r="G21" s="173" t="str">
        <f>'Emploi Global'!G100</f>
        <v>D.Mohamadi</v>
      </c>
      <c r="H21" s="174" t="str">
        <f>'Emploi Global'!H100</f>
        <v>Systèmes mécaniques articulés et robotique (CRS)</v>
      </c>
      <c r="I21" s="175">
        <f>'Emploi Global'!I100</f>
        <v>0</v>
      </c>
      <c r="J21" s="176" t="str">
        <f>'Emploi Global'!J100</f>
        <v>S:A11</v>
      </c>
      <c r="K21" s="173">
        <f>'Emploi Global'!K100</f>
        <v>0</v>
      </c>
      <c r="L21" s="174">
        <f>'Emploi Global'!L100</f>
        <v>0</v>
      </c>
      <c r="M21" s="175">
        <f>'Emploi Global'!M100</f>
        <v>0</v>
      </c>
      <c r="N21" s="176">
        <f>'Emploi Global'!N100</f>
        <v>0</v>
      </c>
      <c r="O21" s="173">
        <f>'Emploi Global'!O100</f>
        <v>0</v>
      </c>
      <c r="P21" s="174">
        <f>'Emploi Global'!P100</f>
        <v>0</v>
      </c>
      <c r="Q21" s="175">
        <f>'Emploi Global'!Q100</f>
        <v>0</v>
      </c>
      <c r="R21" s="176">
        <f>'Emploi Global'!R100</f>
        <v>0</v>
      </c>
      <c r="S21" s="173">
        <f>'Emploi Global'!S100</f>
        <v>0</v>
      </c>
      <c r="T21" s="174">
        <f>'Emploi Global'!T100</f>
        <v>0</v>
      </c>
      <c r="U21" s="175">
        <f>'Emploi Global'!U100</f>
        <v>0</v>
      </c>
      <c r="V21" s="176">
        <f>'Emploi Global'!V100</f>
        <v>0</v>
      </c>
      <c r="W21" s="173">
        <f>'Emploi Global'!W100</f>
        <v>0</v>
      </c>
      <c r="X21" s="174">
        <f>'Emploi Global'!X100</f>
        <v>0</v>
      </c>
      <c r="Y21" s="175">
        <f>'Emploi Global'!Y100</f>
        <v>0</v>
      </c>
      <c r="Z21" s="176">
        <f>'Emploi Global'!Z100</f>
        <v>0</v>
      </c>
    </row>
    <row r="22" spans="2:26" ht="15.75" thickBot="1" x14ac:dyDescent="0.3">
      <c r="B22" s="229"/>
      <c r="C22" s="202">
        <f>'Emploi Global'!C101</f>
        <v>0</v>
      </c>
      <c r="D22" s="203">
        <f>'Emploi Global'!D101</f>
        <v>0</v>
      </c>
      <c r="E22" s="204">
        <f>'Emploi Global'!E101</f>
        <v>0</v>
      </c>
      <c r="F22" s="205">
        <f>'Emploi Global'!F101</f>
        <v>0</v>
      </c>
      <c r="G22" s="202">
        <f>'Emploi Global'!G101</f>
        <v>0</v>
      </c>
      <c r="H22" s="203">
        <f>'Emploi Global'!H101</f>
        <v>0</v>
      </c>
      <c r="I22" s="204">
        <f>'Emploi Global'!I101</f>
        <v>0</v>
      </c>
      <c r="J22" s="205">
        <f>'Emploi Global'!J101</f>
        <v>0</v>
      </c>
      <c r="K22" s="202">
        <f>'Emploi Global'!K101</f>
        <v>0</v>
      </c>
      <c r="L22" s="203">
        <f>'Emploi Global'!L101</f>
        <v>0</v>
      </c>
      <c r="M22" s="204">
        <f>'Emploi Global'!M101</f>
        <v>0</v>
      </c>
      <c r="N22" s="205">
        <f>'Emploi Global'!N101</f>
        <v>0</v>
      </c>
      <c r="O22" s="202">
        <f>'Emploi Global'!O101</f>
        <v>0</v>
      </c>
      <c r="P22" s="203">
        <f>'Emploi Global'!P101</f>
        <v>0</v>
      </c>
      <c r="Q22" s="204">
        <f>'Emploi Global'!Q101</f>
        <v>0</v>
      </c>
      <c r="R22" s="205">
        <f>'Emploi Global'!R101</f>
        <v>0</v>
      </c>
      <c r="S22" s="202">
        <f>'Emploi Global'!S101</f>
        <v>0</v>
      </c>
      <c r="T22" s="203">
        <f>'Emploi Global'!T101</f>
        <v>0</v>
      </c>
      <c r="U22" s="204">
        <f>'Emploi Global'!U101</f>
        <v>0</v>
      </c>
      <c r="V22" s="205">
        <f>'Emploi Global'!V101</f>
        <v>0</v>
      </c>
      <c r="W22" s="202">
        <f>'Emploi Global'!W101</f>
        <v>0</v>
      </c>
      <c r="X22" s="203">
        <f>'Emploi Global'!X101</f>
        <v>0</v>
      </c>
      <c r="Y22" s="204">
        <f>'Emploi Global'!Y101</f>
        <v>0</v>
      </c>
      <c r="Z22" s="205">
        <f>'Emploi Global'!Z101</f>
        <v>0</v>
      </c>
    </row>
    <row r="26" spans="2:26" ht="21" x14ac:dyDescent="0.25">
      <c r="T26" s="253" t="s">
        <v>235</v>
      </c>
      <c r="U26" s="253"/>
      <c r="V26" s="253"/>
      <c r="W26" s="235">
        <f ca="1">TODAY()</f>
        <v>44957</v>
      </c>
      <c r="X26" s="235"/>
      <c r="Y26" s="235"/>
    </row>
  </sheetData>
  <mergeCells count="19">
    <mergeCell ref="B1:Z1"/>
    <mergeCell ref="B2:Z2"/>
    <mergeCell ref="C3:G3"/>
    <mergeCell ref="T3:X3"/>
    <mergeCell ref="C4:G4"/>
    <mergeCell ref="W4:X4"/>
    <mergeCell ref="W6:Z6"/>
    <mergeCell ref="C6:F6"/>
    <mergeCell ref="G6:J6"/>
    <mergeCell ref="K6:N6"/>
    <mergeCell ref="O6:R6"/>
    <mergeCell ref="S6:V6"/>
    <mergeCell ref="T26:V26"/>
    <mergeCell ref="W26:Y26"/>
    <mergeCell ref="B8:B10"/>
    <mergeCell ref="B11:B13"/>
    <mergeCell ref="B14:B16"/>
    <mergeCell ref="B17:B19"/>
    <mergeCell ref="B20:B22"/>
  </mergeCells>
  <conditionalFormatting sqref="C8:Z22">
    <cfRule type="cellIs" dxfId="8" priority="1" operator="equal">
      <formula>0</formula>
    </cfRule>
  </conditionalFormatting>
  <pageMargins left="0" right="0" top="0.78740157480314965" bottom="0" header="0.31496062992125984" footer="0.31496062992125984"/>
  <pageSetup paperSize="9" scale="3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5"/>
  <sheetViews>
    <sheetView topLeftCell="G1" workbookViewId="0">
      <selection activeCell="C8" sqref="C8:V22"/>
    </sheetView>
  </sheetViews>
  <sheetFormatPr baseColWidth="10" defaultRowHeight="15" x14ac:dyDescent="0.25"/>
  <cols>
    <col min="2" max="2" width="13.7109375" bestFit="1" customWidth="1"/>
    <col min="3" max="3" width="12.85546875" bestFit="1" customWidth="1"/>
    <col min="4" max="4" width="20.7109375" style="57" customWidth="1"/>
    <col min="5" max="5" width="8.28515625" bestFit="1" customWidth="1"/>
    <col min="6" max="6" width="8.28515625" customWidth="1"/>
    <col min="7" max="7" width="11.28515625" bestFit="1" customWidth="1"/>
    <col min="8" max="8" width="20.7109375" style="57" customWidth="1"/>
    <col min="9" max="9" width="4.7109375" customWidth="1"/>
    <col min="10" max="10" width="8.28515625" customWidth="1"/>
    <col min="11" max="11" width="11" bestFit="1" customWidth="1"/>
    <col min="12" max="12" width="20.7109375" style="57" customWidth="1"/>
    <col min="13" max="13" width="4.7109375" customWidth="1"/>
    <col min="14" max="14" width="8.28515625" customWidth="1"/>
    <col min="15" max="15" width="12.85546875" bestFit="1" customWidth="1"/>
    <col min="16" max="16" width="20.7109375" style="57" customWidth="1"/>
    <col min="17" max="17" width="4.7109375" customWidth="1"/>
    <col min="18" max="18" width="8.28515625" customWidth="1"/>
    <col min="19" max="19" width="13.7109375" bestFit="1" customWidth="1"/>
    <col min="20" max="20" width="20.7109375" style="57" customWidth="1"/>
    <col min="21" max="21" width="4.7109375" customWidth="1"/>
    <col min="22" max="22" width="8.28515625" customWidth="1"/>
    <col min="23" max="23" width="10.7109375" hidden="1" customWidth="1"/>
    <col min="24" max="24" width="20.7109375" style="57" hidden="1" customWidth="1"/>
    <col min="25" max="25" width="4.7109375" hidden="1" customWidth="1"/>
    <col min="26" max="26" width="8.28515625" hidden="1" customWidth="1"/>
    <col min="27" max="27" width="0" hidden="1" customWidth="1"/>
  </cols>
  <sheetData>
    <row r="1" spans="2:26" ht="33.75" x14ac:dyDescent="0.25">
      <c r="B1" s="263" t="s">
        <v>172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139"/>
      <c r="X1" s="139"/>
      <c r="Y1" s="139"/>
      <c r="Z1" s="139"/>
    </row>
    <row r="2" spans="2:26" ht="31.5" x14ac:dyDescent="0.25">
      <c r="B2" s="264" t="s">
        <v>169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01"/>
      <c r="X2" s="201"/>
      <c r="Y2" s="201"/>
      <c r="Z2" s="201"/>
    </row>
    <row r="3" spans="2:26" ht="33.75" x14ac:dyDescent="0.25">
      <c r="B3" s="116"/>
      <c r="C3" s="265" t="s">
        <v>173</v>
      </c>
      <c r="D3" s="265"/>
      <c r="E3" s="265"/>
      <c r="F3" s="265"/>
      <c r="G3" s="265"/>
      <c r="H3" s="138"/>
      <c r="I3" s="116"/>
      <c r="J3" s="116"/>
      <c r="K3" s="116"/>
      <c r="L3" s="138"/>
      <c r="M3" s="116"/>
      <c r="N3" s="116"/>
      <c r="O3" s="116"/>
      <c r="P3" s="138"/>
      <c r="Q3" s="263" t="s">
        <v>170</v>
      </c>
      <c r="R3" s="263"/>
      <c r="S3" s="263"/>
      <c r="T3" s="263"/>
      <c r="U3" s="139"/>
      <c r="V3" s="139"/>
      <c r="W3" s="139"/>
      <c r="X3" s="139"/>
      <c r="Y3" s="116"/>
      <c r="Z3" s="116"/>
    </row>
    <row r="4" spans="2:26" ht="33.75" customHeight="1" x14ac:dyDescent="0.25">
      <c r="B4" s="1"/>
      <c r="C4" s="263" t="s">
        <v>187</v>
      </c>
      <c r="D4" s="263"/>
      <c r="E4" s="263"/>
      <c r="F4" s="263"/>
      <c r="G4" s="263"/>
      <c r="H4" s="86"/>
      <c r="I4" s="1"/>
      <c r="J4" s="1"/>
      <c r="K4" s="1"/>
      <c r="L4" s="86"/>
      <c r="M4" s="1"/>
      <c r="N4" s="1"/>
      <c r="O4" s="1"/>
      <c r="P4" s="86"/>
      <c r="Q4" s="1"/>
      <c r="R4" s="1"/>
      <c r="S4" s="114">
        <v>2</v>
      </c>
      <c r="T4" s="193" t="s">
        <v>181</v>
      </c>
      <c r="U4" s="114"/>
      <c r="W4" s="200"/>
      <c r="X4" s="200"/>
      <c r="Y4" s="1"/>
      <c r="Z4" s="1"/>
    </row>
    <row r="5" spans="2:26" ht="15.75" thickBot="1" x14ac:dyDescent="0.3"/>
    <row r="6" spans="2:26" ht="31.5" x14ac:dyDescent="0.25">
      <c r="B6" s="126"/>
      <c r="C6" s="281" t="s">
        <v>16</v>
      </c>
      <c r="D6" s="282"/>
      <c r="E6" s="282"/>
      <c r="F6" s="283"/>
      <c r="G6" s="279" t="s">
        <v>17</v>
      </c>
      <c r="H6" s="279"/>
      <c r="I6" s="279"/>
      <c r="J6" s="280"/>
      <c r="K6" s="278" t="s">
        <v>18</v>
      </c>
      <c r="L6" s="279"/>
      <c r="M6" s="279"/>
      <c r="N6" s="280"/>
      <c r="O6" s="278" t="s">
        <v>19</v>
      </c>
      <c r="P6" s="279"/>
      <c r="Q6" s="279"/>
      <c r="R6" s="280"/>
      <c r="S6" s="278" t="s">
        <v>20</v>
      </c>
      <c r="T6" s="279"/>
      <c r="U6" s="279"/>
      <c r="V6" s="280"/>
      <c r="W6" s="278" t="s">
        <v>21</v>
      </c>
      <c r="X6" s="279"/>
      <c r="Y6" s="279"/>
      <c r="Z6" s="280"/>
    </row>
    <row r="7" spans="2:26" ht="15.75" thickBot="1" x14ac:dyDescent="0.3">
      <c r="B7" s="126"/>
      <c r="C7" s="132" t="s">
        <v>10</v>
      </c>
      <c r="D7" s="133" t="s">
        <v>147</v>
      </c>
      <c r="E7" s="134" t="s">
        <v>31</v>
      </c>
      <c r="F7" s="135" t="s">
        <v>11</v>
      </c>
      <c r="G7" s="127" t="s">
        <v>10</v>
      </c>
      <c r="H7" s="128" t="s">
        <v>147</v>
      </c>
      <c r="I7" s="129" t="s">
        <v>31</v>
      </c>
      <c r="J7" s="130" t="s">
        <v>11</v>
      </c>
      <c r="K7" s="127" t="s">
        <v>10</v>
      </c>
      <c r="L7" s="128" t="s">
        <v>147</v>
      </c>
      <c r="M7" s="129" t="s">
        <v>31</v>
      </c>
      <c r="N7" s="130" t="s">
        <v>11</v>
      </c>
      <c r="O7" s="127" t="s">
        <v>10</v>
      </c>
      <c r="P7" s="128" t="s">
        <v>147</v>
      </c>
      <c r="Q7" s="129" t="s">
        <v>31</v>
      </c>
      <c r="R7" s="130" t="s">
        <v>11</v>
      </c>
      <c r="S7" s="127" t="s">
        <v>10</v>
      </c>
      <c r="T7" s="128" t="s">
        <v>147</v>
      </c>
      <c r="U7" s="129" t="s">
        <v>31</v>
      </c>
      <c r="V7" s="130" t="s">
        <v>11</v>
      </c>
      <c r="W7" s="127" t="s">
        <v>10</v>
      </c>
      <c r="X7" s="128" t="s">
        <v>147</v>
      </c>
      <c r="Y7" s="129" t="s">
        <v>31</v>
      </c>
      <c r="Z7" s="130" t="s">
        <v>11</v>
      </c>
    </row>
    <row r="8" spans="2:26" ht="30" x14ac:dyDescent="0.25">
      <c r="B8" s="217" t="s">
        <v>8</v>
      </c>
      <c r="C8" s="166" t="str">
        <f>'Emploi Global'!C18</f>
        <v>C.Mahboub</v>
      </c>
      <c r="D8" s="165" t="str">
        <f>'Emploi Global'!D18</f>
        <v>Dynamique des gaz (CRS)</v>
      </c>
      <c r="E8" s="167">
        <f>'Emploi Global'!E18</f>
        <v>0</v>
      </c>
      <c r="F8" s="168" t="str">
        <f>'Emploi Global'!F18</f>
        <v>C3</v>
      </c>
      <c r="G8" s="166" t="str">
        <f>'Emploi Global'!G18</f>
        <v>C.Mahboub</v>
      </c>
      <c r="H8" s="165" t="str">
        <f>'Emploi Global'!H18</f>
        <v>Dynamique des gaz (TD)</v>
      </c>
      <c r="I8" s="167" t="str">
        <f>'Emploi Global'!I18</f>
        <v>G01</v>
      </c>
      <c r="J8" s="168" t="str">
        <f>'Emploi Global'!J18</f>
        <v>S:A6</v>
      </c>
      <c r="K8" s="166">
        <f>'Emploi Global'!K18</f>
        <v>0</v>
      </c>
      <c r="L8" s="165">
        <f>'Emploi Global'!L18</f>
        <v>0</v>
      </c>
      <c r="M8" s="167">
        <f>'Emploi Global'!M18</f>
        <v>0</v>
      </c>
      <c r="N8" s="168">
        <f>'Emploi Global'!N18</f>
        <v>0</v>
      </c>
      <c r="O8" s="166" t="str">
        <f>'Emploi Global'!O18</f>
        <v>A.Aliouali</v>
      </c>
      <c r="P8" s="165" t="str">
        <f>'Emploi Global'!P18</f>
        <v>Turbomachine Appr. (CRS)</v>
      </c>
      <c r="Q8" s="167">
        <f>'Emploi Global'!Q18</f>
        <v>0</v>
      </c>
      <c r="R8" s="168" t="str">
        <f>'Emploi Global'!R18</f>
        <v>Amphi 4</v>
      </c>
      <c r="S8" s="166" t="str">
        <f>'Emploi Global'!S18</f>
        <v>A.Aliouali</v>
      </c>
      <c r="T8" s="165" t="str">
        <f>'Emploi Global'!T18</f>
        <v>Turbomachine Appr. (TD)</v>
      </c>
      <c r="U8" s="167" t="str">
        <f>'Emploi Global'!U18</f>
        <v>G01</v>
      </c>
      <c r="V8" s="168" t="str">
        <f>'Emploi Global'!V18</f>
        <v>S:A6</v>
      </c>
      <c r="W8" s="93">
        <f>'Emploi Global'!W18</f>
        <v>0</v>
      </c>
      <c r="X8" s="117">
        <f>'Emploi Global'!X18</f>
        <v>0</v>
      </c>
      <c r="Y8" s="104" t="str">
        <f>'Emploi Global'!Y18</f>
        <v>G01</v>
      </c>
      <c r="Z8" s="105">
        <f>'Emploi Global'!Z18</f>
        <v>0</v>
      </c>
    </row>
    <row r="9" spans="2:26" ht="30" x14ac:dyDescent="0.25">
      <c r="B9" s="231"/>
      <c r="C9" s="173">
        <f>'Emploi Global'!C19</f>
        <v>0</v>
      </c>
      <c r="D9" s="174">
        <f>'Emploi Global'!D19</f>
        <v>0</v>
      </c>
      <c r="E9" s="175">
        <f>'Emploi Global'!E19</f>
        <v>0</v>
      </c>
      <c r="F9" s="176">
        <f>'Emploi Global'!F19</f>
        <v>0</v>
      </c>
      <c r="G9" s="173" t="str">
        <f>'Emploi Global'!G19</f>
        <v>A.Aliouali</v>
      </c>
      <c r="H9" s="174" t="str">
        <f>'Emploi Global'!H19</f>
        <v>TP Turbomachine</v>
      </c>
      <c r="I9" s="175" t="str">
        <f>'Emploi Global'!I19</f>
        <v>G02</v>
      </c>
      <c r="J9" s="176" t="str">
        <f>'Emploi Global'!J19</f>
        <v>Hall Tech</v>
      </c>
      <c r="K9" s="173">
        <f>'Emploi Global'!K19</f>
        <v>0</v>
      </c>
      <c r="L9" s="174">
        <f>'Emploi Global'!L19</f>
        <v>0</v>
      </c>
      <c r="M9" s="175">
        <f>'Emploi Global'!M19</f>
        <v>0</v>
      </c>
      <c r="N9" s="176">
        <f>'Emploi Global'!N19</f>
        <v>0</v>
      </c>
      <c r="O9" s="173">
        <f>'Emploi Global'!O19</f>
        <v>0</v>
      </c>
      <c r="P9" s="174">
        <f>'Emploi Global'!P19</f>
        <v>0</v>
      </c>
      <c r="Q9" s="175">
        <f>'Emploi Global'!Q19</f>
        <v>0</v>
      </c>
      <c r="R9" s="176">
        <f>'Emploi Global'!R19</f>
        <v>0</v>
      </c>
      <c r="S9" s="173" t="str">
        <f>'Emploi Global'!S19</f>
        <v>C.Mahboub</v>
      </c>
      <c r="T9" s="174" t="str">
        <f>'Emploi Global'!T19</f>
        <v>Dynamique des gaz (TD)</v>
      </c>
      <c r="U9" s="175" t="str">
        <f>'Emploi Global'!U19</f>
        <v>G02</v>
      </c>
      <c r="V9" s="176" t="str">
        <f>'Emploi Global'!V19</f>
        <v>S:A7</v>
      </c>
      <c r="W9" s="94">
        <f>'Emploi Global'!W19</f>
        <v>0</v>
      </c>
      <c r="X9" s="118">
        <f>'Emploi Global'!X19</f>
        <v>0</v>
      </c>
      <c r="Y9" s="107">
        <f>'Emploi Global'!Y19</f>
        <v>0</v>
      </c>
      <c r="Z9" s="108">
        <f>'Emploi Global'!Z19</f>
        <v>0</v>
      </c>
    </row>
    <row r="10" spans="2:26" ht="15.75" thickBot="1" x14ac:dyDescent="0.3">
      <c r="B10" s="231"/>
      <c r="C10" s="202">
        <f>'Emploi Global'!C20</f>
        <v>0</v>
      </c>
      <c r="D10" s="203">
        <f>'Emploi Global'!D20</f>
        <v>0</v>
      </c>
      <c r="E10" s="204">
        <f>'Emploi Global'!E20</f>
        <v>0</v>
      </c>
      <c r="F10" s="205">
        <f>'Emploi Global'!F20</f>
        <v>0</v>
      </c>
      <c r="G10" s="202">
        <f>'Emploi Global'!G20</f>
        <v>0</v>
      </c>
      <c r="H10" s="203">
        <f>'Emploi Global'!H20</f>
        <v>0</v>
      </c>
      <c r="I10" s="204">
        <f>'Emploi Global'!I20</f>
        <v>0</v>
      </c>
      <c r="J10" s="205">
        <f>'Emploi Global'!J20</f>
        <v>0</v>
      </c>
      <c r="K10" s="202">
        <f>'Emploi Global'!K20</f>
        <v>0</v>
      </c>
      <c r="L10" s="203">
        <f>'Emploi Global'!L20</f>
        <v>0</v>
      </c>
      <c r="M10" s="204">
        <f>'Emploi Global'!M20</f>
        <v>0</v>
      </c>
      <c r="N10" s="205">
        <f>'Emploi Global'!N20</f>
        <v>0</v>
      </c>
      <c r="O10" s="202">
        <f>'Emploi Global'!O20</f>
        <v>0</v>
      </c>
      <c r="P10" s="203">
        <f>'Emploi Global'!P20</f>
        <v>0</v>
      </c>
      <c r="Q10" s="204">
        <f>'Emploi Global'!Q20</f>
        <v>0</v>
      </c>
      <c r="R10" s="205">
        <f>'Emploi Global'!R20</f>
        <v>0</v>
      </c>
      <c r="S10" s="202">
        <f>'Emploi Global'!S20</f>
        <v>0</v>
      </c>
      <c r="T10" s="203">
        <f>'Emploi Global'!T20</f>
        <v>0</v>
      </c>
      <c r="U10" s="204">
        <f>'Emploi Global'!U20</f>
        <v>0</v>
      </c>
      <c r="V10" s="205">
        <f>'Emploi Global'!V20</f>
        <v>0</v>
      </c>
      <c r="W10" s="119">
        <f>'Emploi Global'!W20</f>
        <v>0</v>
      </c>
      <c r="X10" s="120">
        <f>'Emploi Global'!X20</f>
        <v>0</v>
      </c>
      <c r="Y10" s="110">
        <f>'Emploi Global'!Y20</f>
        <v>0</v>
      </c>
      <c r="Z10" s="111">
        <f>'Emploi Global'!Z20</f>
        <v>0</v>
      </c>
    </row>
    <row r="11" spans="2:26" ht="30" x14ac:dyDescent="0.25">
      <c r="B11" s="269" t="s">
        <v>12</v>
      </c>
      <c r="C11" s="166" t="str">
        <f>'Emploi Global'!C39</f>
        <v>A.Moummi</v>
      </c>
      <c r="D11" s="165" t="str">
        <f>'Emploi Global'!D39</f>
        <v>Combustion (CRS)</v>
      </c>
      <c r="E11" s="167">
        <f>'Emploi Global'!E39</f>
        <v>0</v>
      </c>
      <c r="F11" s="168" t="str">
        <f>'Emploi Global'!F39</f>
        <v>C3</v>
      </c>
      <c r="G11" s="166" t="str">
        <f>'Emploi Global'!G39</f>
        <v>A.Moummi</v>
      </c>
      <c r="H11" s="165" t="str">
        <f>'Emploi Global'!H39</f>
        <v>Combustion (TD)</v>
      </c>
      <c r="I11" s="167" t="str">
        <f>'Emploi Global'!I39</f>
        <v>G01</v>
      </c>
      <c r="J11" s="168" t="str">
        <f>'Emploi Global'!J39</f>
        <v>S:A6</v>
      </c>
      <c r="K11" s="166">
        <f>'Emploi Global'!K39</f>
        <v>0</v>
      </c>
      <c r="L11" s="165">
        <f>'Emploi Global'!L39</f>
        <v>0</v>
      </c>
      <c r="M11" s="167">
        <f>'Emploi Global'!M39</f>
        <v>0</v>
      </c>
      <c r="N11" s="168" t="str">
        <f>'Emploi Global'!N39</f>
        <v>S:A6</v>
      </c>
      <c r="O11" s="166" t="str">
        <f>'Emploi Global'!O39</f>
        <v>H.Hadef</v>
      </c>
      <c r="P11" s="165" t="str">
        <f>'Emploi Global'!P39</f>
        <v>Asservissement et régulation (CRS)</v>
      </c>
      <c r="Q11" s="167">
        <f>'Emploi Global'!Q39</f>
        <v>0</v>
      </c>
      <c r="R11" s="168">
        <f>'Emploi Global'!R39</f>
        <v>0</v>
      </c>
      <c r="S11" s="166" t="str">
        <f>'Emploi Global'!S39</f>
        <v>A.Aliouali</v>
      </c>
      <c r="T11" s="165" t="str">
        <f>'Emploi Global'!T39</f>
        <v>TP Turbomachine</v>
      </c>
      <c r="U11" s="167" t="str">
        <f>'Emploi Global'!U39</f>
        <v>G01</v>
      </c>
      <c r="V11" s="168" t="str">
        <f>'Emploi Global'!V39</f>
        <v>Hall tech</v>
      </c>
      <c r="W11" s="93">
        <f>'Emploi Global'!W39</f>
        <v>0</v>
      </c>
      <c r="X11" s="117">
        <f>'Emploi Global'!X39</f>
        <v>0</v>
      </c>
      <c r="Y11" s="104">
        <f>'Emploi Global'!Y39</f>
        <v>0</v>
      </c>
      <c r="Z11" s="105">
        <f>'Emploi Global'!Z39</f>
        <v>0</v>
      </c>
    </row>
    <row r="12" spans="2:26" ht="30" x14ac:dyDescent="0.25">
      <c r="B12" s="270"/>
      <c r="C12" s="173">
        <f>'Emploi Global'!C40</f>
        <v>0</v>
      </c>
      <c r="D12" s="174">
        <f>'Emploi Global'!D40</f>
        <v>0</v>
      </c>
      <c r="E12" s="175">
        <f>'Emploi Global'!E40</f>
        <v>0</v>
      </c>
      <c r="F12" s="176">
        <f>'Emploi Global'!F40</f>
        <v>0</v>
      </c>
      <c r="G12" s="173" t="str">
        <f>'Emploi Global'!G40</f>
        <v>A.Aliouali</v>
      </c>
      <c r="H12" s="174" t="str">
        <f>'Emploi Global'!H40</f>
        <v>Turbomachine Appr. (TD)</v>
      </c>
      <c r="I12" s="175" t="str">
        <f>'Emploi Global'!I40</f>
        <v>G02</v>
      </c>
      <c r="J12" s="176" t="str">
        <f>'Emploi Global'!J40</f>
        <v>S:A7</v>
      </c>
      <c r="K12" s="173">
        <f>'Emploi Global'!K40</f>
        <v>0</v>
      </c>
      <c r="L12" s="174">
        <f>'Emploi Global'!L40</f>
        <v>0</v>
      </c>
      <c r="M12" s="175">
        <f>'Emploi Global'!M40</f>
        <v>0</v>
      </c>
      <c r="N12" s="176">
        <f>'Emploi Global'!N40</f>
        <v>0</v>
      </c>
      <c r="O12" s="173">
        <f>'Emploi Global'!O40</f>
        <v>0</v>
      </c>
      <c r="P12" s="174">
        <f>'Emploi Global'!P40</f>
        <v>0</v>
      </c>
      <c r="Q12" s="175">
        <f>'Emploi Global'!Q40</f>
        <v>0</v>
      </c>
      <c r="R12" s="176">
        <f>'Emploi Global'!R40</f>
        <v>0</v>
      </c>
      <c r="S12" s="173" t="str">
        <f>'Emploi Global'!S40</f>
        <v>H.Hadef</v>
      </c>
      <c r="T12" s="174" t="str">
        <f>'Emploi Global'!T40</f>
        <v>TP Asservissement et régulation</v>
      </c>
      <c r="U12" s="175" t="str">
        <f>'Emploi Global'!U40</f>
        <v>G02</v>
      </c>
      <c r="V12" s="176" t="str">
        <f>'Emploi Global'!V40</f>
        <v>C2</v>
      </c>
      <c r="W12" s="94">
        <f>'Emploi Global'!W40</f>
        <v>0</v>
      </c>
      <c r="X12" s="118">
        <f>'Emploi Global'!X40</f>
        <v>0</v>
      </c>
      <c r="Y12" s="107">
        <f>'Emploi Global'!Y40</f>
        <v>0</v>
      </c>
      <c r="Z12" s="108">
        <f>'Emploi Global'!Z40</f>
        <v>0</v>
      </c>
    </row>
    <row r="13" spans="2:26" ht="15.75" thickBot="1" x14ac:dyDescent="0.3">
      <c r="B13" s="270"/>
      <c r="C13" s="202">
        <f>'Emploi Global'!C41</f>
        <v>0</v>
      </c>
      <c r="D13" s="203">
        <f>'Emploi Global'!D41</f>
        <v>0</v>
      </c>
      <c r="E13" s="204">
        <f>'Emploi Global'!E41</f>
        <v>0</v>
      </c>
      <c r="F13" s="205">
        <f>'Emploi Global'!F41</f>
        <v>0</v>
      </c>
      <c r="G13" s="202">
        <f>'Emploi Global'!G41</f>
        <v>0</v>
      </c>
      <c r="H13" s="203">
        <f>'Emploi Global'!H41</f>
        <v>0</v>
      </c>
      <c r="I13" s="204">
        <f>'Emploi Global'!I41</f>
        <v>0</v>
      </c>
      <c r="J13" s="205">
        <f>'Emploi Global'!J41</f>
        <v>0</v>
      </c>
      <c r="K13" s="202">
        <f>'Emploi Global'!K41</f>
        <v>0</v>
      </c>
      <c r="L13" s="203">
        <f>'Emploi Global'!L41</f>
        <v>0</v>
      </c>
      <c r="M13" s="204">
        <f>'Emploi Global'!M41</f>
        <v>0</v>
      </c>
      <c r="N13" s="205">
        <f>'Emploi Global'!N41</f>
        <v>0</v>
      </c>
      <c r="O13" s="202">
        <f>'Emploi Global'!O41</f>
        <v>0</v>
      </c>
      <c r="P13" s="203">
        <f>'Emploi Global'!P41</f>
        <v>0</v>
      </c>
      <c r="Q13" s="204">
        <f>'Emploi Global'!Q41</f>
        <v>0</v>
      </c>
      <c r="R13" s="205">
        <f>'Emploi Global'!R41</f>
        <v>0</v>
      </c>
      <c r="S13" s="202">
        <f>'Emploi Global'!S41</f>
        <v>0</v>
      </c>
      <c r="T13" s="203">
        <f>'Emploi Global'!T41</f>
        <v>0</v>
      </c>
      <c r="U13" s="204">
        <f>'Emploi Global'!U41</f>
        <v>0</v>
      </c>
      <c r="V13" s="205">
        <f>'Emploi Global'!V41</f>
        <v>0</v>
      </c>
      <c r="W13" s="119">
        <f>'Emploi Global'!W41</f>
        <v>0</v>
      </c>
      <c r="X13" s="120">
        <f>'Emploi Global'!X41</f>
        <v>0</v>
      </c>
      <c r="Y13" s="110">
        <f>'Emploi Global'!Y41</f>
        <v>0</v>
      </c>
      <c r="Z13" s="111">
        <f>'Emploi Global'!Z41</f>
        <v>0</v>
      </c>
    </row>
    <row r="14" spans="2:26" ht="30" x14ac:dyDescent="0.25">
      <c r="B14" s="227" t="s">
        <v>13</v>
      </c>
      <c r="C14" s="166" t="str">
        <f>'Emploi Global'!C60</f>
        <v>A.Moummi</v>
      </c>
      <c r="D14" s="165" t="str">
        <f>'Emploi Global'!D60</f>
        <v>Séchage thermique (CRS)</v>
      </c>
      <c r="E14" s="167">
        <f>'Emploi Global'!E60</f>
        <v>0</v>
      </c>
      <c r="F14" s="168" t="str">
        <f>'Emploi Global'!F60</f>
        <v>C3</v>
      </c>
      <c r="G14" s="166" t="str">
        <f>'Emploi Global'!G60</f>
        <v>A.Moummi</v>
      </c>
      <c r="H14" s="165" t="str">
        <f>'Emploi Global'!H60</f>
        <v>Energie renouvelable (CRS)</v>
      </c>
      <c r="I14" s="167">
        <f>'Emploi Global'!I60</f>
        <v>0</v>
      </c>
      <c r="J14" s="168" t="str">
        <f>'Emploi Global'!J60</f>
        <v>C3</v>
      </c>
      <c r="K14" s="166">
        <f>'Emploi Global'!K60</f>
        <v>0</v>
      </c>
      <c r="L14" s="165">
        <f>'Emploi Global'!L60</f>
        <v>0</v>
      </c>
      <c r="M14" s="167" t="str">
        <f>'Emploi Global'!M60</f>
        <v>G01</v>
      </c>
      <c r="N14" s="168">
        <f>'Emploi Global'!N60</f>
        <v>0</v>
      </c>
      <c r="O14" s="166" t="str">
        <f>'Emploi Global'!O60</f>
        <v>N.Chouchane</v>
      </c>
      <c r="P14" s="165" t="str">
        <f>'Emploi Global'!P60</f>
        <v>Chauffage et climatisation (TD)</v>
      </c>
      <c r="Q14" s="167" t="str">
        <f>'Emploi Global'!Q60</f>
        <v>G01</v>
      </c>
      <c r="R14" s="168" t="str">
        <f>'Emploi Global'!R60</f>
        <v>S:A6</v>
      </c>
      <c r="S14" s="166" t="str">
        <f>'Emploi Global'!S60</f>
        <v>H.Hadef</v>
      </c>
      <c r="T14" s="165" t="str">
        <f>'Emploi Global'!T60</f>
        <v>TP Asservissement et régulation</v>
      </c>
      <c r="U14" s="167" t="str">
        <f>'Emploi Global'!U60</f>
        <v>G01</v>
      </c>
      <c r="V14" s="168" t="str">
        <f>'Emploi Global'!V60</f>
        <v>C2</v>
      </c>
      <c r="W14" s="93">
        <f>'Emploi Global'!W60</f>
        <v>0</v>
      </c>
      <c r="X14" s="117">
        <f>'Emploi Global'!X60</f>
        <v>0</v>
      </c>
      <c r="Y14" s="104">
        <f>'Emploi Global'!Y60</f>
        <v>0</v>
      </c>
      <c r="Z14" s="105">
        <f>'Emploi Global'!Z60</f>
        <v>0</v>
      </c>
    </row>
    <row r="15" spans="2:26" ht="30" x14ac:dyDescent="0.25">
      <c r="B15" s="228"/>
      <c r="C15" s="173">
        <f>'Emploi Global'!C61</f>
        <v>0</v>
      </c>
      <c r="D15" s="174">
        <f>'Emploi Global'!D61</f>
        <v>0</v>
      </c>
      <c r="E15" s="175">
        <f>'Emploi Global'!E61</f>
        <v>0</v>
      </c>
      <c r="F15" s="176">
        <f>'Emploi Global'!F61</f>
        <v>0</v>
      </c>
      <c r="G15" s="173">
        <f>'Emploi Global'!G61</f>
        <v>0</v>
      </c>
      <c r="H15" s="174">
        <f>'Emploi Global'!H61</f>
        <v>0</v>
      </c>
      <c r="I15" s="175">
        <f>'Emploi Global'!I61</f>
        <v>0</v>
      </c>
      <c r="J15" s="176">
        <f>'Emploi Global'!J61</f>
        <v>0</v>
      </c>
      <c r="K15" s="173" t="str">
        <f>'Emploi Global'!K61</f>
        <v>A.Moummi</v>
      </c>
      <c r="L15" s="174" t="str">
        <f>'Emploi Global'!L61</f>
        <v>Combustion (TD)</v>
      </c>
      <c r="M15" s="175" t="str">
        <f>'Emploi Global'!M61</f>
        <v>G02</v>
      </c>
      <c r="N15" s="176" t="str">
        <f>'Emploi Global'!N61</f>
        <v>S:A7</v>
      </c>
      <c r="O15" s="173">
        <f>'Emploi Global'!O61</f>
        <v>0</v>
      </c>
      <c r="P15" s="174">
        <f>'Emploi Global'!P61</f>
        <v>0</v>
      </c>
      <c r="Q15" s="175">
        <f>'Emploi Global'!Q61</f>
        <v>0</v>
      </c>
      <c r="R15" s="176">
        <f>'Emploi Global'!R61</f>
        <v>0</v>
      </c>
      <c r="S15" s="173" t="str">
        <f>'Emploi Global'!S61</f>
        <v>N.Chouchane</v>
      </c>
      <c r="T15" s="174" t="str">
        <f>'Emploi Global'!T61</f>
        <v>Chauffage et climatisation (TD)</v>
      </c>
      <c r="U15" s="175" t="str">
        <f>'Emploi Global'!U61</f>
        <v>G02</v>
      </c>
      <c r="V15" s="176" t="str">
        <f>'Emploi Global'!V61</f>
        <v>S:A7</v>
      </c>
      <c r="W15" s="94">
        <f>'Emploi Global'!W61</f>
        <v>0</v>
      </c>
      <c r="X15" s="118">
        <f>'Emploi Global'!X61</f>
        <v>0</v>
      </c>
      <c r="Y15" s="107">
        <f>'Emploi Global'!Y61</f>
        <v>0</v>
      </c>
      <c r="Z15" s="108">
        <f>'Emploi Global'!Z61</f>
        <v>0</v>
      </c>
    </row>
    <row r="16" spans="2:26" ht="15.75" thickBot="1" x14ac:dyDescent="0.3">
      <c r="B16" s="228"/>
      <c r="C16" s="202">
        <f>'Emploi Global'!C62</f>
        <v>0</v>
      </c>
      <c r="D16" s="203">
        <f>'Emploi Global'!D62</f>
        <v>0</v>
      </c>
      <c r="E16" s="204">
        <f>'Emploi Global'!E62</f>
        <v>0</v>
      </c>
      <c r="F16" s="205">
        <f>'Emploi Global'!F62</f>
        <v>0</v>
      </c>
      <c r="G16" s="202">
        <f>'Emploi Global'!G62</f>
        <v>0</v>
      </c>
      <c r="H16" s="203">
        <f>'Emploi Global'!H62</f>
        <v>0</v>
      </c>
      <c r="I16" s="204">
        <f>'Emploi Global'!I62</f>
        <v>0</v>
      </c>
      <c r="J16" s="205">
        <f>'Emploi Global'!J62</f>
        <v>0</v>
      </c>
      <c r="K16" s="202">
        <f>'Emploi Global'!K62</f>
        <v>0</v>
      </c>
      <c r="L16" s="203">
        <f>'Emploi Global'!L62</f>
        <v>0</v>
      </c>
      <c r="M16" s="204">
        <f>'Emploi Global'!M62</f>
        <v>0</v>
      </c>
      <c r="N16" s="205">
        <f>'Emploi Global'!N62</f>
        <v>0</v>
      </c>
      <c r="O16" s="202">
        <f>'Emploi Global'!O62</f>
        <v>0</v>
      </c>
      <c r="P16" s="203">
        <f>'Emploi Global'!P62</f>
        <v>0</v>
      </c>
      <c r="Q16" s="204">
        <f>'Emploi Global'!Q62</f>
        <v>0</v>
      </c>
      <c r="R16" s="205">
        <f>'Emploi Global'!R62</f>
        <v>0</v>
      </c>
      <c r="S16" s="202">
        <f>'Emploi Global'!S62</f>
        <v>0</v>
      </c>
      <c r="T16" s="203">
        <f>'Emploi Global'!T62</f>
        <v>0</v>
      </c>
      <c r="U16" s="204">
        <f>'Emploi Global'!U62</f>
        <v>0</v>
      </c>
      <c r="V16" s="205">
        <f>'Emploi Global'!V62</f>
        <v>0</v>
      </c>
      <c r="W16" s="119">
        <f>'Emploi Global'!W62</f>
        <v>0</v>
      </c>
      <c r="X16" s="120">
        <f>'Emploi Global'!X62</f>
        <v>0</v>
      </c>
      <c r="Y16" s="110">
        <f>'Emploi Global'!Y62</f>
        <v>0</v>
      </c>
      <c r="Z16" s="111">
        <f>'Emploi Global'!Z62</f>
        <v>0</v>
      </c>
    </row>
    <row r="17" spans="2:26" ht="45" x14ac:dyDescent="0.25">
      <c r="B17" s="269" t="s">
        <v>14</v>
      </c>
      <c r="C17" s="166" t="str">
        <f>'Emploi Global'!C81</f>
        <v>M.Zellouf</v>
      </c>
      <c r="D17" s="165" t="str">
        <f>'Emploi Global'!D81</f>
        <v>Méthode des volumes finis (CRS)</v>
      </c>
      <c r="E17" s="167">
        <f>'Emploi Global'!E81</f>
        <v>0</v>
      </c>
      <c r="F17" s="168" t="str">
        <f>'Emploi Global'!F81</f>
        <v>Amphi 4</v>
      </c>
      <c r="G17" s="166" t="str">
        <f>'Emploi Global'!G81</f>
        <v>N.Chouchane</v>
      </c>
      <c r="H17" s="165" t="str">
        <f>'Emploi Global'!H81</f>
        <v>Chauffage et climatisation (CRS)</v>
      </c>
      <c r="I17" s="167">
        <f>'Emploi Global'!I81</f>
        <v>0</v>
      </c>
      <c r="J17" s="168" t="str">
        <f>'Emploi Global'!J81</f>
        <v>C3</v>
      </c>
      <c r="K17" s="166">
        <f>'Emploi Global'!K81</f>
        <v>0</v>
      </c>
      <c r="L17" s="165">
        <f>'Emploi Global'!L81</f>
        <v>0</v>
      </c>
      <c r="M17" s="167">
        <f>'Emploi Global'!M81</f>
        <v>0</v>
      </c>
      <c r="N17" s="168">
        <f>'Emploi Global'!N81</f>
        <v>0</v>
      </c>
      <c r="O17" s="166" t="str">
        <f>'Emploi Global'!O81</f>
        <v>M.Zellouf</v>
      </c>
      <c r="P17" s="165" t="str">
        <f>'Emploi Global'!P81</f>
        <v>Aeronautique (Panier au choix) (CRS)</v>
      </c>
      <c r="Q17" s="167">
        <f>'Emploi Global'!Q81</f>
        <v>0</v>
      </c>
      <c r="R17" s="168" t="str">
        <f>'Emploi Global'!R81</f>
        <v>Amphi 4</v>
      </c>
      <c r="S17" s="166" t="str">
        <f>'Emploi Global'!S81</f>
        <v>A.Benchabane</v>
      </c>
      <c r="T17" s="165" t="str">
        <f>'Emploi Global'!T81</f>
        <v>Ethique, déontologie et propriété intelectuelle (CRS)</v>
      </c>
      <c r="U17" s="167">
        <f>'Emploi Global'!U81</f>
        <v>0</v>
      </c>
      <c r="V17" s="168" t="str">
        <f>'Emploi Global'!V81</f>
        <v>Amphi 4</v>
      </c>
      <c r="W17" s="93">
        <f>'Emploi Global'!W81</f>
        <v>0</v>
      </c>
      <c r="X17" s="117">
        <f>'Emploi Global'!X81</f>
        <v>0</v>
      </c>
      <c r="Y17" s="104">
        <f>'Emploi Global'!Y81</f>
        <v>0</v>
      </c>
      <c r="Z17" s="105">
        <f>'Emploi Global'!Z81</f>
        <v>0</v>
      </c>
    </row>
    <row r="18" spans="2:26" x14ac:dyDescent="0.25">
      <c r="B18" s="270"/>
      <c r="C18" s="173">
        <f>'Emploi Global'!C82</f>
        <v>0</v>
      </c>
      <c r="D18" s="174">
        <f>'Emploi Global'!D82</f>
        <v>0</v>
      </c>
      <c r="E18" s="175">
        <f>'Emploi Global'!E82</f>
        <v>0</v>
      </c>
      <c r="F18" s="176">
        <f>'Emploi Global'!F82</f>
        <v>0</v>
      </c>
      <c r="G18" s="173">
        <f>'Emploi Global'!G82</f>
        <v>0</v>
      </c>
      <c r="H18" s="174">
        <f>'Emploi Global'!H82</f>
        <v>0</v>
      </c>
      <c r="I18" s="175">
        <f>'Emploi Global'!I82</f>
        <v>0</v>
      </c>
      <c r="J18" s="176">
        <f>'Emploi Global'!J82</f>
        <v>0</v>
      </c>
      <c r="K18" s="173">
        <f>'Emploi Global'!K82</f>
        <v>0</v>
      </c>
      <c r="L18" s="174">
        <f>'Emploi Global'!L82</f>
        <v>0</v>
      </c>
      <c r="M18" s="175">
        <f>'Emploi Global'!M82</f>
        <v>0</v>
      </c>
      <c r="N18" s="176">
        <f>'Emploi Global'!N82</f>
        <v>0</v>
      </c>
      <c r="O18" s="173">
        <f>'Emploi Global'!O82</f>
        <v>0</v>
      </c>
      <c r="P18" s="174">
        <f>'Emploi Global'!P82</f>
        <v>0</v>
      </c>
      <c r="Q18" s="175">
        <f>'Emploi Global'!Q82</f>
        <v>0</v>
      </c>
      <c r="R18" s="176">
        <f>'Emploi Global'!R82</f>
        <v>0</v>
      </c>
      <c r="S18" s="173">
        <f>'Emploi Global'!S82</f>
        <v>0</v>
      </c>
      <c r="T18" s="174">
        <f>'Emploi Global'!T82</f>
        <v>0</v>
      </c>
      <c r="U18" s="175">
        <f>'Emploi Global'!U82</f>
        <v>0</v>
      </c>
      <c r="V18" s="176">
        <f>'Emploi Global'!V82</f>
        <v>0</v>
      </c>
      <c r="W18" s="94">
        <f>'Emploi Global'!W82</f>
        <v>0</v>
      </c>
      <c r="X18" s="118">
        <f>'Emploi Global'!X82</f>
        <v>0</v>
      </c>
      <c r="Y18" s="107">
        <f>'Emploi Global'!Y82</f>
        <v>0</v>
      </c>
      <c r="Z18" s="108">
        <f>'Emploi Global'!Z82</f>
        <v>0</v>
      </c>
    </row>
    <row r="19" spans="2:26" ht="15.75" thickBot="1" x14ac:dyDescent="0.3">
      <c r="B19" s="271"/>
      <c r="C19" s="202">
        <f>'Emploi Global'!C83</f>
        <v>0</v>
      </c>
      <c r="D19" s="203">
        <f>'Emploi Global'!D83</f>
        <v>0</v>
      </c>
      <c r="E19" s="204">
        <f>'Emploi Global'!E83</f>
        <v>0</v>
      </c>
      <c r="F19" s="205">
        <f>'Emploi Global'!F83</f>
        <v>0</v>
      </c>
      <c r="G19" s="202">
        <f>'Emploi Global'!G83</f>
        <v>0</v>
      </c>
      <c r="H19" s="203">
        <f>'Emploi Global'!H83</f>
        <v>0</v>
      </c>
      <c r="I19" s="204">
        <f>'Emploi Global'!I83</f>
        <v>0</v>
      </c>
      <c r="J19" s="205">
        <f>'Emploi Global'!J83</f>
        <v>0</v>
      </c>
      <c r="K19" s="202">
        <f>'Emploi Global'!K83</f>
        <v>0</v>
      </c>
      <c r="L19" s="203">
        <f>'Emploi Global'!L83</f>
        <v>0</v>
      </c>
      <c r="M19" s="204">
        <f>'Emploi Global'!M83</f>
        <v>0</v>
      </c>
      <c r="N19" s="205">
        <f>'Emploi Global'!N83</f>
        <v>0</v>
      </c>
      <c r="O19" s="202">
        <f>'Emploi Global'!O83</f>
        <v>0</v>
      </c>
      <c r="P19" s="203">
        <f>'Emploi Global'!P83</f>
        <v>0</v>
      </c>
      <c r="Q19" s="204">
        <f>'Emploi Global'!Q83</f>
        <v>0</v>
      </c>
      <c r="R19" s="205">
        <f>'Emploi Global'!R83</f>
        <v>0</v>
      </c>
      <c r="S19" s="202">
        <f>'Emploi Global'!S83</f>
        <v>0</v>
      </c>
      <c r="T19" s="203">
        <f>'Emploi Global'!T83</f>
        <v>0</v>
      </c>
      <c r="U19" s="204">
        <f>'Emploi Global'!U83</f>
        <v>0</v>
      </c>
      <c r="V19" s="205">
        <f>'Emploi Global'!V83</f>
        <v>0</v>
      </c>
      <c r="W19" s="119">
        <f>'Emploi Global'!W83</f>
        <v>0</v>
      </c>
      <c r="X19" s="120">
        <f>'Emploi Global'!X83</f>
        <v>0</v>
      </c>
      <c r="Y19" s="110">
        <f>'Emploi Global'!Y83</f>
        <v>0</v>
      </c>
      <c r="Z19" s="111">
        <f>'Emploi Global'!Z83</f>
        <v>0</v>
      </c>
    </row>
    <row r="20" spans="2:26" x14ac:dyDescent="0.25">
      <c r="B20" s="227" t="s">
        <v>15</v>
      </c>
      <c r="C20" s="166" t="str">
        <f>'Emploi Global'!C102</f>
        <v>M.Zellouf</v>
      </c>
      <c r="D20" s="165" t="str">
        <f>'Emploi Global'!D102</f>
        <v>TP Volume finis</v>
      </c>
      <c r="E20" s="167" t="str">
        <f>'Emploi Global'!E102</f>
        <v>G01</v>
      </c>
      <c r="F20" s="168" t="str">
        <f>'Emploi Global'!F102</f>
        <v>C4</v>
      </c>
      <c r="G20" s="166">
        <f>'Emploi Global'!G102</f>
        <v>0</v>
      </c>
      <c r="H20" s="165">
        <f>'Emploi Global'!H102</f>
        <v>0</v>
      </c>
      <c r="I20" s="167">
        <f>'Emploi Global'!I102</f>
        <v>0</v>
      </c>
      <c r="J20" s="168">
        <f>'Emploi Global'!J102</f>
        <v>0</v>
      </c>
      <c r="K20" s="166">
        <f>'Emploi Global'!K102</f>
        <v>0</v>
      </c>
      <c r="L20" s="165">
        <f>'Emploi Global'!L102</f>
        <v>0</v>
      </c>
      <c r="M20" s="167">
        <f>'Emploi Global'!M102</f>
        <v>0</v>
      </c>
      <c r="N20" s="168">
        <f>'Emploi Global'!N102</f>
        <v>0</v>
      </c>
      <c r="O20" s="166">
        <f>'Emploi Global'!O102</f>
        <v>0</v>
      </c>
      <c r="P20" s="165">
        <f>'Emploi Global'!P102</f>
        <v>0</v>
      </c>
      <c r="Q20" s="167">
        <f>'Emploi Global'!Q102</f>
        <v>0</v>
      </c>
      <c r="R20" s="168">
        <f>'Emploi Global'!R102</f>
        <v>0</v>
      </c>
      <c r="S20" s="166">
        <f>'Emploi Global'!S102</f>
        <v>0</v>
      </c>
      <c r="T20" s="165">
        <f>'Emploi Global'!T102</f>
        <v>0</v>
      </c>
      <c r="U20" s="167">
        <f>'Emploi Global'!U102</f>
        <v>0</v>
      </c>
      <c r="V20" s="168">
        <f>'Emploi Global'!V102</f>
        <v>0</v>
      </c>
      <c r="W20" s="93">
        <f>'Emploi Global'!W102</f>
        <v>0</v>
      </c>
      <c r="X20" s="117">
        <f>'Emploi Global'!X102</f>
        <v>0</v>
      </c>
      <c r="Y20" s="104">
        <f>'Emploi Global'!Y102</f>
        <v>0</v>
      </c>
      <c r="Z20" s="105">
        <f>'Emploi Global'!Z102</f>
        <v>0</v>
      </c>
    </row>
    <row r="21" spans="2:26" x14ac:dyDescent="0.25">
      <c r="B21" s="228"/>
      <c r="C21" s="173">
        <f>'Emploi Global'!C103</f>
        <v>0</v>
      </c>
      <c r="D21" s="174">
        <f>'Emploi Global'!D103</f>
        <v>0</v>
      </c>
      <c r="E21" s="175">
        <f>'Emploi Global'!E103</f>
        <v>0</v>
      </c>
      <c r="F21" s="176">
        <f>'Emploi Global'!F103</f>
        <v>0</v>
      </c>
      <c r="G21" s="173" t="str">
        <f>'Emploi Global'!G103</f>
        <v>M.Zellouf</v>
      </c>
      <c r="H21" s="174" t="str">
        <f>'Emploi Global'!H103</f>
        <v>TP Volume finis</v>
      </c>
      <c r="I21" s="175" t="str">
        <f>'Emploi Global'!I103</f>
        <v>G02</v>
      </c>
      <c r="J21" s="176" t="str">
        <f>'Emploi Global'!J103</f>
        <v>C4</v>
      </c>
      <c r="K21" s="173">
        <f>'Emploi Global'!K103</f>
        <v>0</v>
      </c>
      <c r="L21" s="174">
        <f>'Emploi Global'!L103</f>
        <v>0</v>
      </c>
      <c r="M21" s="175">
        <f>'Emploi Global'!M103</f>
        <v>0</v>
      </c>
      <c r="N21" s="176">
        <f>'Emploi Global'!N103</f>
        <v>0</v>
      </c>
      <c r="O21" s="173">
        <f>'Emploi Global'!O103</f>
        <v>0</v>
      </c>
      <c r="P21" s="174">
        <f>'Emploi Global'!P103</f>
        <v>0</v>
      </c>
      <c r="Q21" s="175">
        <f>'Emploi Global'!Q103</f>
        <v>0</v>
      </c>
      <c r="R21" s="176">
        <f>'Emploi Global'!R103</f>
        <v>0</v>
      </c>
      <c r="S21" s="173">
        <f>'Emploi Global'!S103</f>
        <v>0</v>
      </c>
      <c r="T21" s="174">
        <f>'Emploi Global'!T103</f>
        <v>0</v>
      </c>
      <c r="U21" s="175">
        <f>'Emploi Global'!U103</f>
        <v>0</v>
      </c>
      <c r="V21" s="176">
        <f>'Emploi Global'!V103</f>
        <v>0</v>
      </c>
      <c r="W21" s="94">
        <f>'Emploi Global'!W103</f>
        <v>0</v>
      </c>
      <c r="X21" s="118">
        <f>'Emploi Global'!X103</f>
        <v>0</v>
      </c>
      <c r="Y21" s="107">
        <f>'Emploi Global'!Y103</f>
        <v>0</v>
      </c>
      <c r="Z21" s="108">
        <f>'Emploi Global'!Z103</f>
        <v>0</v>
      </c>
    </row>
    <row r="22" spans="2:26" ht="15.75" thickBot="1" x14ac:dyDescent="0.3">
      <c r="B22" s="229"/>
      <c r="C22" s="202">
        <f>'Emploi Global'!C104</f>
        <v>0</v>
      </c>
      <c r="D22" s="203">
        <f>'Emploi Global'!D104</f>
        <v>0</v>
      </c>
      <c r="E22" s="204">
        <f>'Emploi Global'!E104</f>
        <v>0</v>
      </c>
      <c r="F22" s="205">
        <f>'Emploi Global'!F104</f>
        <v>0</v>
      </c>
      <c r="G22" s="202">
        <f>'Emploi Global'!G104</f>
        <v>0</v>
      </c>
      <c r="H22" s="203">
        <f>'Emploi Global'!H104</f>
        <v>0</v>
      </c>
      <c r="I22" s="204">
        <f>'Emploi Global'!I104</f>
        <v>0</v>
      </c>
      <c r="J22" s="205">
        <f>'Emploi Global'!J104</f>
        <v>0</v>
      </c>
      <c r="K22" s="202">
        <f>'Emploi Global'!K104</f>
        <v>0</v>
      </c>
      <c r="L22" s="203">
        <f>'Emploi Global'!L104</f>
        <v>0</v>
      </c>
      <c r="M22" s="204">
        <f>'Emploi Global'!M104</f>
        <v>0</v>
      </c>
      <c r="N22" s="205">
        <f>'Emploi Global'!N104</f>
        <v>0</v>
      </c>
      <c r="O22" s="202">
        <f>'Emploi Global'!O104</f>
        <v>0</v>
      </c>
      <c r="P22" s="203">
        <f>'Emploi Global'!P104</f>
        <v>0</v>
      </c>
      <c r="Q22" s="204">
        <f>'Emploi Global'!Q104</f>
        <v>0</v>
      </c>
      <c r="R22" s="205">
        <f>'Emploi Global'!R104</f>
        <v>0</v>
      </c>
      <c r="S22" s="202">
        <f>'Emploi Global'!S104</f>
        <v>0</v>
      </c>
      <c r="T22" s="203">
        <f>'Emploi Global'!T104</f>
        <v>0</v>
      </c>
      <c r="U22" s="204">
        <f>'Emploi Global'!U104</f>
        <v>0</v>
      </c>
      <c r="V22" s="205">
        <f>'Emploi Global'!V104</f>
        <v>0</v>
      </c>
      <c r="W22" s="119">
        <f>'Emploi Global'!W104</f>
        <v>0</v>
      </c>
      <c r="X22" s="120">
        <f>'Emploi Global'!X104</f>
        <v>0</v>
      </c>
      <c r="Y22" s="110">
        <f>'Emploi Global'!Y104</f>
        <v>0</v>
      </c>
      <c r="Z22" s="111">
        <f>'Emploi Global'!Z104</f>
        <v>0</v>
      </c>
    </row>
    <row r="25" spans="2:26" ht="21" x14ac:dyDescent="0.25">
      <c r="P25" s="253" t="s">
        <v>235</v>
      </c>
      <c r="Q25" s="253"/>
      <c r="R25" s="253"/>
      <c r="S25" s="253"/>
      <c r="T25" s="284">
        <f ca="1">TODAY()</f>
        <v>44957</v>
      </c>
      <c r="U25" s="284"/>
      <c r="V25" s="284"/>
    </row>
  </sheetData>
  <mergeCells count="18">
    <mergeCell ref="W6:Z6"/>
    <mergeCell ref="C3:G3"/>
    <mergeCell ref="C4:G4"/>
    <mergeCell ref="C6:F6"/>
    <mergeCell ref="G6:J6"/>
    <mergeCell ref="K6:N6"/>
    <mergeCell ref="O6:R6"/>
    <mergeCell ref="S6:V6"/>
    <mergeCell ref="Q3:T3"/>
    <mergeCell ref="B1:V1"/>
    <mergeCell ref="B2:V2"/>
    <mergeCell ref="T25:V25"/>
    <mergeCell ref="P25:S25"/>
    <mergeCell ref="B8:B10"/>
    <mergeCell ref="B11:B13"/>
    <mergeCell ref="B14:B16"/>
    <mergeCell ref="B17:B19"/>
    <mergeCell ref="B20:B22"/>
  </mergeCells>
  <conditionalFormatting sqref="C8:Z22">
    <cfRule type="cellIs" dxfId="7" priority="1" operator="equal">
      <formula>0</formula>
    </cfRule>
  </conditionalFormatting>
  <pageMargins left="0" right="0" top="0.74803149606299213" bottom="0.74803149606299213" header="0.31496062992125984" footer="0.31496062992125984"/>
  <pageSetup paperSize="9" scale="5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5"/>
  <sheetViews>
    <sheetView topLeftCell="G1" zoomScale="85" zoomScaleNormal="85" workbookViewId="0">
      <selection activeCell="T4" sqref="T4"/>
    </sheetView>
  </sheetViews>
  <sheetFormatPr baseColWidth="10" defaultRowHeight="15" x14ac:dyDescent="0.25"/>
  <cols>
    <col min="2" max="2" width="14.28515625" bestFit="1" customWidth="1"/>
    <col min="3" max="3" width="13.85546875" bestFit="1" customWidth="1"/>
    <col min="4" max="4" width="20.7109375" style="57" customWidth="1"/>
    <col min="5" max="5" width="2.42578125" customWidth="1"/>
    <col min="6" max="6" width="8.28515625" customWidth="1"/>
    <col min="7" max="7" width="14.28515625" bestFit="1" customWidth="1"/>
    <col min="8" max="8" width="20.7109375" style="57" customWidth="1"/>
    <col min="9" max="9" width="2.5703125" customWidth="1"/>
    <col min="10" max="10" width="8.28515625" customWidth="1"/>
    <col min="11" max="11" width="11.140625" bestFit="1" customWidth="1"/>
    <col min="12" max="12" width="20.7109375" style="57" customWidth="1"/>
    <col min="13" max="13" width="2.140625" customWidth="1"/>
    <col min="14" max="14" width="8.28515625" customWidth="1"/>
    <col min="15" max="15" width="13.7109375" bestFit="1" customWidth="1"/>
    <col min="16" max="16" width="20.7109375" style="57" customWidth="1"/>
    <col min="17" max="17" width="3.140625" customWidth="1"/>
    <col min="18" max="18" width="8.28515625" customWidth="1"/>
    <col min="19" max="19" width="12.140625" bestFit="1" customWidth="1"/>
    <col min="20" max="20" width="20.7109375" style="57" customWidth="1"/>
    <col min="21" max="21" width="2.140625" customWidth="1"/>
    <col min="22" max="22" width="8.28515625" customWidth="1"/>
    <col min="24" max="24" width="20.7109375" style="57" customWidth="1"/>
    <col min="25" max="25" width="2.5703125" customWidth="1"/>
    <col min="26" max="26" width="8.28515625" customWidth="1"/>
  </cols>
  <sheetData>
    <row r="1" spans="2:26" ht="33.75" x14ac:dyDescent="0.25">
      <c r="B1" s="263" t="s">
        <v>172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</row>
    <row r="2" spans="2:26" ht="31.5" x14ac:dyDescent="0.25">
      <c r="B2" s="264" t="s">
        <v>169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</row>
    <row r="3" spans="2:26" ht="33.75" x14ac:dyDescent="0.25">
      <c r="B3" s="116"/>
      <c r="C3" s="265" t="s">
        <v>173</v>
      </c>
      <c r="D3" s="265"/>
      <c r="E3" s="265"/>
      <c r="F3" s="265"/>
      <c r="G3" s="265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263" t="s">
        <v>170</v>
      </c>
      <c r="U3" s="263"/>
      <c r="V3" s="263"/>
      <c r="W3" s="263"/>
      <c r="X3" s="263"/>
      <c r="Y3" s="116"/>
      <c r="Z3" s="116"/>
    </row>
    <row r="4" spans="2:26" ht="33.75" x14ac:dyDescent="0.25">
      <c r="B4" s="1"/>
      <c r="C4" s="263" t="s">
        <v>188</v>
      </c>
      <c r="D4" s="263"/>
      <c r="E4" s="263"/>
      <c r="F4" s="263"/>
      <c r="G4" s="263"/>
      <c r="H4" s="86"/>
      <c r="I4" s="1"/>
      <c r="J4" s="1"/>
      <c r="K4" s="1"/>
      <c r="L4" s="86"/>
      <c r="M4" s="1"/>
      <c r="N4" s="1"/>
      <c r="O4" s="1"/>
      <c r="P4" s="86"/>
      <c r="Q4" s="1"/>
      <c r="R4" s="1"/>
      <c r="S4" s="1"/>
      <c r="T4" s="114"/>
      <c r="U4" s="114"/>
      <c r="V4" s="114">
        <v>2</v>
      </c>
      <c r="W4" s="268" t="s">
        <v>181</v>
      </c>
      <c r="X4" s="268"/>
      <c r="Y4" s="1"/>
      <c r="Z4" s="1"/>
    </row>
    <row r="5" spans="2:26" ht="15.75" thickBot="1" x14ac:dyDescent="0.3"/>
    <row r="6" spans="2:26" ht="31.5" x14ac:dyDescent="0.25">
      <c r="B6" s="126"/>
      <c r="C6" s="281" t="s">
        <v>16</v>
      </c>
      <c r="D6" s="282"/>
      <c r="E6" s="282"/>
      <c r="F6" s="283"/>
      <c r="G6" s="279" t="s">
        <v>17</v>
      </c>
      <c r="H6" s="279"/>
      <c r="I6" s="279"/>
      <c r="J6" s="280"/>
      <c r="K6" s="278" t="s">
        <v>18</v>
      </c>
      <c r="L6" s="279"/>
      <c r="M6" s="279"/>
      <c r="N6" s="280"/>
      <c r="O6" s="278" t="s">
        <v>19</v>
      </c>
      <c r="P6" s="279"/>
      <c r="Q6" s="279"/>
      <c r="R6" s="280"/>
      <c r="S6" s="278" t="s">
        <v>20</v>
      </c>
      <c r="T6" s="279"/>
      <c r="U6" s="279"/>
      <c r="V6" s="280"/>
      <c r="W6" s="278" t="s">
        <v>21</v>
      </c>
      <c r="X6" s="279"/>
      <c r="Y6" s="279"/>
      <c r="Z6" s="280"/>
    </row>
    <row r="7" spans="2:26" ht="15.75" thickBot="1" x14ac:dyDescent="0.3">
      <c r="B7" s="126"/>
      <c r="C7" s="132" t="s">
        <v>10</v>
      </c>
      <c r="D7" s="133" t="s">
        <v>147</v>
      </c>
      <c r="E7" s="134" t="s">
        <v>31</v>
      </c>
      <c r="F7" s="135" t="s">
        <v>11</v>
      </c>
      <c r="G7" s="127" t="s">
        <v>10</v>
      </c>
      <c r="H7" s="128" t="s">
        <v>147</v>
      </c>
      <c r="I7" s="129" t="s">
        <v>31</v>
      </c>
      <c r="J7" s="130" t="s">
        <v>11</v>
      </c>
      <c r="K7" s="127" t="s">
        <v>10</v>
      </c>
      <c r="L7" s="128" t="s">
        <v>147</v>
      </c>
      <c r="M7" s="129" t="s">
        <v>31</v>
      </c>
      <c r="N7" s="130" t="s">
        <v>11</v>
      </c>
      <c r="O7" s="127" t="s">
        <v>10</v>
      </c>
      <c r="P7" s="128" t="s">
        <v>147</v>
      </c>
      <c r="Q7" s="129" t="s">
        <v>31</v>
      </c>
      <c r="R7" s="130" t="s">
        <v>11</v>
      </c>
      <c r="S7" s="127" t="s">
        <v>10</v>
      </c>
      <c r="T7" s="128" t="s">
        <v>147</v>
      </c>
      <c r="U7" s="129" t="s">
        <v>31</v>
      </c>
      <c r="V7" s="130" t="s">
        <v>11</v>
      </c>
      <c r="W7" s="127" t="s">
        <v>10</v>
      </c>
      <c r="X7" s="128" t="s">
        <v>147</v>
      </c>
      <c r="Y7" s="129" t="s">
        <v>31</v>
      </c>
      <c r="Z7" s="130" t="s">
        <v>11</v>
      </c>
    </row>
    <row r="8" spans="2:26" x14ac:dyDescent="0.25">
      <c r="B8" s="217" t="s">
        <v>8</v>
      </c>
      <c r="C8" s="166"/>
      <c r="D8" s="165"/>
      <c r="E8" s="167"/>
      <c r="F8" s="168"/>
      <c r="G8" s="166"/>
      <c r="H8" s="165"/>
      <c r="I8" s="167"/>
      <c r="J8" s="168"/>
      <c r="K8" s="166"/>
      <c r="L8" s="165"/>
      <c r="M8" s="167"/>
      <c r="N8" s="168"/>
      <c r="O8" s="166"/>
      <c r="P8" s="165"/>
      <c r="Q8" s="167"/>
      <c r="R8" s="168"/>
      <c r="S8" s="166"/>
      <c r="T8" s="165"/>
      <c r="U8" s="167"/>
      <c r="V8" s="168"/>
      <c r="W8" s="166"/>
      <c r="X8" s="165"/>
      <c r="Y8" s="167"/>
      <c r="Z8" s="168"/>
    </row>
    <row r="9" spans="2:26" ht="30" x14ac:dyDescent="0.25">
      <c r="B9" s="231"/>
      <c r="C9" s="173" t="str">
        <f>'Emploi Global'!C15</f>
        <v>K.Ouanes</v>
      </c>
      <c r="D9" s="174" t="str">
        <f>'Emploi Global'!D15</f>
        <v>Equilibre de phase (CRS)</v>
      </c>
      <c r="E9" s="175">
        <f>'Emploi Global'!E15</f>
        <v>0</v>
      </c>
      <c r="F9" s="176" t="str">
        <f>'Emploi Global'!F15</f>
        <v>S:A10</v>
      </c>
      <c r="G9" s="173" t="str">
        <f>'Emploi Global'!G15</f>
        <v>K.Ouanes</v>
      </c>
      <c r="H9" s="174" t="str">
        <f>'Emploi Global'!H15</f>
        <v>Equilibre de phase (TD)</v>
      </c>
      <c r="I9" s="175">
        <f>'Emploi Global'!I15</f>
        <v>0</v>
      </c>
      <c r="J9" s="176" t="str">
        <f>'Emploi Global'!J15</f>
        <v>S:A10</v>
      </c>
      <c r="K9" s="173">
        <f>'Emploi Global'!K15</f>
        <v>0</v>
      </c>
      <c r="L9" s="174">
        <f>'Emploi Global'!L15</f>
        <v>0</v>
      </c>
      <c r="M9" s="175">
        <f>'Emploi Global'!M15</f>
        <v>0</v>
      </c>
      <c r="N9" s="176">
        <f>'Emploi Global'!N15</f>
        <v>0</v>
      </c>
      <c r="O9" s="173" t="str">
        <f>'Emploi Global'!O15</f>
        <v>A.Beggar</v>
      </c>
      <c r="P9" s="174" t="str">
        <f>'Emploi Global'!P15</f>
        <v>Technologie de fonderie (CRS)</v>
      </c>
      <c r="Q9" s="175">
        <f>'Emploi Global'!Q15</f>
        <v>0</v>
      </c>
      <c r="R9" s="176" t="str">
        <f>'Emploi Global'!R15</f>
        <v>S:A10</v>
      </c>
      <c r="S9" s="173">
        <f>'Emploi Global'!S15</f>
        <v>0</v>
      </c>
      <c r="T9" s="174">
        <f>'Emploi Global'!T15</f>
        <v>0</v>
      </c>
      <c r="U9" s="175">
        <f>'Emploi Global'!U15</f>
        <v>0</v>
      </c>
      <c r="V9" s="176">
        <f>'Emploi Global'!V15</f>
        <v>0</v>
      </c>
      <c r="W9" s="173">
        <f>'Emploi Global'!W15</f>
        <v>0</v>
      </c>
      <c r="X9" s="174">
        <f>'Emploi Global'!X15</f>
        <v>0</v>
      </c>
      <c r="Y9" s="175">
        <f>'Emploi Global'!Y15</f>
        <v>0</v>
      </c>
      <c r="Z9" s="176">
        <f>'Emploi Global'!Z15</f>
        <v>0</v>
      </c>
    </row>
    <row r="10" spans="2:26" ht="15.75" thickBot="1" x14ac:dyDescent="0.3">
      <c r="B10" s="231"/>
      <c r="C10" s="202"/>
      <c r="D10" s="203"/>
      <c r="E10" s="204"/>
      <c r="F10" s="205"/>
      <c r="G10" s="202"/>
      <c r="H10" s="203"/>
      <c r="I10" s="204"/>
      <c r="J10" s="205"/>
      <c r="K10" s="202"/>
      <c r="L10" s="203"/>
      <c r="M10" s="204"/>
      <c r="N10" s="205"/>
      <c r="O10" s="202"/>
      <c r="P10" s="203"/>
      <c r="Q10" s="204"/>
      <c r="R10" s="205"/>
      <c r="S10" s="202"/>
      <c r="T10" s="203"/>
      <c r="U10" s="204"/>
      <c r="V10" s="205"/>
      <c r="W10" s="202"/>
      <c r="X10" s="203"/>
      <c r="Y10" s="204"/>
      <c r="Z10" s="205"/>
    </row>
    <row r="11" spans="2:26" x14ac:dyDescent="0.25">
      <c r="B11" s="269" t="s">
        <v>12</v>
      </c>
      <c r="C11" s="166"/>
      <c r="D11" s="165"/>
      <c r="E11" s="167"/>
      <c r="F11" s="168"/>
      <c r="G11" s="166"/>
      <c r="H11" s="165"/>
      <c r="I11" s="167"/>
      <c r="J11" s="168"/>
      <c r="K11" s="166"/>
      <c r="L11" s="165"/>
      <c r="M11" s="167"/>
      <c r="N11" s="168"/>
      <c r="O11" s="166"/>
      <c r="P11" s="165"/>
      <c r="Q11" s="167"/>
      <c r="R11" s="168"/>
      <c r="S11" s="166"/>
      <c r="T11" s="165"/>
      <c r="U11" s="167"/>
      <c r="V11" s="168"/>
      <c r="W11" s="166"/>
      <c r="X11" s="165"/>
      <c r="Y11" s="167"/>
      <c r="Z11" s="168"/>
    </row>
    <row r="12" spans="2:26" ht="30" x14ac:dyDescent="0.25">
      <c r="B12" s="270"/>
      <c r="C12" s="173" t="str">
        <f>'Emploi Global'!C36</f>
        <v>A.Beggar</v>
      </c>
      <c r="D12" s="174" t="str">
        <f>'Emploi Global'!D36</f>
        <v>Réduction directe du minerai (CRS)</v>
      </c>
      <c r="E12" s="175">
        <f>'Emploi Global'!E36</f>
        <v>0</v>
      </c>
      <c r="F12" s="176" t="str">
        <f>'Emploi Global'!F36</f>
        <v>S:A10</v>
      </c>
      <c r="G12" s="173" t="str">
        <f>'Emploi Global'!G36</f>
        <v>A.Beggar</v>
      </c>
      <c r="H12" s="174" t="str">
        <f>'Emploi Global'!H36</f>
        <v>Réduction directe du minerai (TD)</v>
      </c>
      <c r="I12" s="175">
        <f>'Emploi Global'!I36</f>
        <v>0</v>
      </c>
      <c r="J12" s="176" t="str">
        <f>'Emploi Global'!J36</f>
        <v>S:A10</v>
      </c>
      <c r="K12" s="173" t="str">
        <f>'Emploi Global'!K36</f>
        <v>M.Athmani</v>
      </c>
      <c r="L12" s="174" t="str">
        <f>'Emploi Global'!L36</f>
        <v>TP Génie des surfaces (1h00)</v>
      </c>
      <c r="M12" s="175">
        <f>'Emploi Global'!M36</f>
        <v>0</v>
      </c>
      <c r="N12" s="176" t="str">
        <f>'Emploi Global'!N36</f>
        <v>Hall Tech</v>
      </c>
      <c r="O12" s="173" t="str">
        <f>'Emploi Global'!O36</f>
        <v>A.Beggar</v>
      </c>
      <c r="P12" s="174" t="str">
        <f>'Emploi Global'!P36</f>
        <v>TP Technologie de fonderie</v>
      </c>
      <c r="Q12" s="175">
        <f>'Emploi Global'!Q36</f>
        <v>0</v>
      </c>
      <c r="R12" s="176" t="str">
        <f>'Emploi Global'!R36</f>
        <v>Hall Tech</v>
      </c>
      <c r="S12" s="173" t="str">
        <f>'Emploi Global'!S36</f>
        <v>M.Athmani</v>
      </c>
      <c r="T12" s="174" t="str">
        <f>'Emploi Global'!T36</f>
        <v>TP Métallurgie des poudes</v>
      </c>
      <c r="U12" s="175">
        <f>'Emploi Global'!U36</f>
        <v>0</v>
      </c>
      <c r="V12" s="176" t="str">
        <f>'Emploi Global'!V36</f>
        <v>Hall Tech</v>
      </c>
      <c r="W12" s="173">
        <f>'Emploi Global'!W36</f>
        <v>0</v>
      </c>
      <c r="X12" s="174">
        <f>'Emploi Global'!X36</f>
        <v>0</v>
      </c>
      <c r="Y12" s="175">
        <f>'Emploi Global'!Y36</f>
        <v>0</v>
      </c>
      <c r="Z12" s="176">
        <f>'Emploi Global'!Z36</f>
        <v>0</v>
      </c>
    </row>
    <row r="13" spans="2:26" ht="15.75" thickBot="1" x14ac:dyDescent="0.3">
      <c r="B13" s="270"/>
      <c r="C13" s="202"/>
      <c r="D13" s="203"/>
      <c r="E13" s="204"/>
      <c r="F13" s="205"/>
      <c r="G13" s="202"/>
      <c r="H13" s="203"/>
      <c r="I13" s="204"/>
      <c r="J13" s="205"/>
      <c r="K13" s="202"/>
      <c r="L13" s="203"/>
      <c r="M13" s="204"/>
      <c r="N13" s="205"/>
      <c r="O13" s="202"/>
      <c r="P13" s="203"/>
      <c r="Q13" s="204"/>
      <c r="R13" s="205"/>
      <c r="S13" s="202"/>
      <c r="T13" s="203"/>
      <c r="U13" s="204"/>
      <c r="V13" s="205"/>
      <c r="W13" s="202"/>
      <c r="X13" s="203"/>
      <c r="Y13" s="204"/>
      <c r="Z13" s="205"/>
    </row>
    <row r="14" spans="2:26" x14ac:dyDescent="0.25">
      <c r="B14" s="227" t="s">
        <v>13</v>
      </c>
      <c r="C14" s="166"/>
      <c r="D14" s="165"/>
      <c r="E14" s="167"/>
      <c r="F14" s="168"/>
      <c r="G14" s="166"/>
      <c r="H14" s="165"/>
      <c r="I14" s="167"/>
      <c r="J14" s="168"/>
      <c r="K14" s="166"/>
      <c r="L14" s="165"/>
      <c r="M14" s="167"/>
      <c r="N14" s="168"/>
      <c r="O14" s="166"/>
      <c r="P14" s="165"/>
      <c r="Q14" s="167"/>
      <c r="R14" s="168"/>
      <c r="S14" s="166"/>
      <c r="T14" s="165"/>
      <c r="U14" s="167"/>
      <c r="V14" s="168"/>
      <c r="W14" s="166"/>
      <c r="X14" s="165"/>
      <c r="Y14" s="167"/>
      <c r="Z14" s="168"/>
    </row>
    <row r="15" spans="2:26" ht="30" x14ac:dyDescent="0.25">
      <c r="B15" s="228"/>
      <c r="C15" s="173" t="str">
        <f>'Emploi Global'!C57</f>
        <v>M.Athmani</v>
      </c>
      <c r="D15" s="174" t="str">
        <f>'Emploi Global'!D57</f>
        <v>Métallurgie des poudes (CRS)</v>
      </c>
      <c r="E15" s="175">
        <f>'Emploi Global'!E57</f>
        <v>0</v>
      </c>
      <c r="F15" s="176" t="str">
        <f>'Emploi Global'!F57</f>
        <v>S:A10</v>
      </c>
      <c r="G15" s="173" t="str">
        <f>'Emploi Global'!G57</f>
        <v>M.Athmani</v>
      </c>
      <c r="H15" s="174" t="str">
        <f>'Emploi Global'!H57</f>
        <v>Génie des surfaces (CRS)</v>
      </c>
      <c r="I15" s="175">
        <f>'Emploi Global'!I57</f>
        <v>0</v>
      </c>
      <c r="J15" s="176" t="str">
        <f>'Emploi Global'!J57</f>
        <v>S:A10</v>
      </c>
      <c r="K15" s="173">
        <f>'Emploi Global'!K57</f>
        <v>0</v>
      </c>
      <c r="L15" s="174">
        <f>'Emploi Global'!L57</f>
        <v>0</v>
      </c>
      <c r="M15" s="175">
        <f>'Emploi Global'!M57</f>
        <v>0</v>
      </c>
      <c r="N15" s="176">
        <f>'Emploi Global'!N57</f>
        <v>0</v>
      </c>
      <c r="O15" s="173" t="str">
        <f>'Emploi Global'!O57</f>
        <v>K.Ouanes</v>
      </c>
      <c r="P15" s="174" t="str">
        <f>'Emploi Global'!P57</f>
        <v>Calcul numérique et modélisation (CRS)</v>
      </c>
      <c r="Q15" s="175">
        <f>'Emploi Global'!Q57</f>
        <v>0</v>
      </c>
      <c r="R15" s="176" t="str">
        <f>'Emploi Global'!R57</f>
        <v>C2</v>
      </c>
      <c r="S15" s="173" t="str">
        <f>'Emploi Global'!S57</f>
        <v>M.Athmani</v>
      </c>
      <c r="T15" s="174" t="str">
        <f>'Emploi Global'!T57</f>
        <v>Métallurgie des poudes (TD)</v>
      </c>
      <c r="U15" s="175">
        <f>'Emploi Global'!U57</f>
        <v>0</v>
      </c>
      <c r="V15" s="176" t="str">
        <f>'Emploi Global'!V57</f>
        <v>S:A10</v>
      </c>
      <c r="W15" s="173">
        <f>'Emploi Global'!W57</f>
        <v>0</v>
      </c>
      <c r="X15" s="174">
        <f>'Emploi Global'!X57</f>
        <v>0</v>
      </c>
      <c r="Y15" s="175">
        <f>'Emploi Global'!Y57</f>
        <v>0</v>
      </c>
      <c r="Z15" s="176">
        <f>'Emploi Global'!Z57</f>
        <v>0</v>
      </c>
    </row>
    <row r="16" spans="2:26" ht="15.75" thickBot="1" x14ac:dyDescent="0.3">
      <c r="B16" s="228"/>
      <c r="C16" s="202"/>
      <c r="D16" s="203"/>
      <c r="E16" s="204"/>
      <c r="F16" s="205"/>
      <c r="G16" s="202"/>
      <c r="H16" s="203"/>
      <c r="I16" s="204"/>
      <c r="J16" s="205"/>
      <c r="K16" s="202"/>
      <c r="L16" s="203"/>
      <c r="M16" s="204"/>
      <c r="N16" s="205"/>
      <c r="O16" s="202"/>
      <c r="P16" s="203"/>
      <c r="Q16" s="204"/>
      <c r="R16" s="205"/>
      <c r="S16" s="202"/>
      <c r="T16" s="203"/>
      <c r="U16" s="204"/>
      <c r="V16" s="205"/>
      <c r="W16" s="202"/>
      <c r="X16" s="203"/>
      <c r="Y16" s="204"/>
      <c r="Z16" s="205"/>
    </row>
    <row r="17" spans="2:26" x14ac:dyDescent="0.25">
      <c r="B17" s="269" t="s">
        <v>14</v>
      </c>
      <c r="C17" s="166"/>
      <c r="D17" s="165"/>
      <c r="E17" s="167"/>
      <c r="F17" s="168"/>
      <c r="G17" s="166"/>
      <c r="H17" s="165"/>
      <c r="I17" s="167"/>
      <c r="J17" s="168"/>
      <c r="K17" s="166"/>
      <c r="L17" s="165"/>
      <c r="M17" s="167"/>
      <c r="N17" s="168"/>
      <c r="O17" s="166"/>
      <c r="P17" s="165"/>
      <c r="Q17" s="167"/>
      <c r="R17" s="168"/>
      <c r="S17" s="166"/>
      <c r="T17" s="165"/>
      <c r="U17" s="167"/>
      <c r="V17" s="168"/>
      <c r="W17" s="166"/>
      <c r="X17" s="165"/>
      <c r="Y17" s="167"/>
      <c r="Z17" s="168"/>
    </row>
    <row r="18" spans="2:26" ht="45" x14ac:dyDescent="0.25">
      <c r="B18" s="270"/>
      <c r="C18" s="173" t="str">
        <f>'Emploi Global'!C78</f>
        <v>F.Z.Lemmadi</v>
      </c>
      <c r="D18" s="174" t="str">
        <f>'Emploi Global'!D78</f>
        <v>Matériaux métallique (CRS)</v>
      </c>
      <c r="E18" s="175">
        <f>'Emploi Global'!E78</f>
        <v>0</v>
      </c>
      <c r="F18" s="176" t="str">
        <f>'Emploi Global'!F78</f>
        <v>S:A10</v>
      </c>
      <c r="G18" s="173" t="str">
        <f>'Emploi Global'!G78</f>
        <v>F.Z.Lemmadi</v>
      </c>
      <c r="H18" s="174" t="str">
        <f>'Emploi Global'!H78</f>
        <v>Matériaux métallique (TD)</v>
      </c>
      <c r="I18" s="175">
        <f>'Emploi Global'!I78</f>
        <v>0</v>
      </c>
      <c r="J18" s="176" t="str">
        <f>'Emploi Global'!J78</f>
        <v>S:A10</v>
      </c>
      <c r="K18" s="173">
        <f>'Emploi Global'!K78</f>
        <v>0</v>
      </c>
      <c r="L18" s="174">
        <f>'Emploi Global'!L78</f>
        <v>0</v>
      </c>
      <c r="M18" s="175">
        <f>'Emploi Global'!M78</f>
        <v>0</v>
      </c>
      <c r="N18" s="176">
        <f>'Emploi Global'!N78</f>
        <v>0</v>
      </c>
      <c r="O18" s="173">
        <f>'Emploi Global'!O78</f>
        <v>0</v>
      </c>
      <c r="P18" s="174">
        <f>'Emploi Global'!P78</f>
        <v>0</v>
      </c>
      <c r="Q18" s="175">
        <f>'Emploi Global'!Q78</f>
        <v>0</v>
      </c>
      <c r="R18" s="176">
        <f>'Emploi Global'!R78</f>
        <v>0</v>
      </c>
      <c r="S18" s="173" t="str">
        <f>'Emploi Global'!S78</f>
        <v>A.Benchabane</v>
      </c>
      <c r="T18" s="174" t="str">
        <f>'Emploi Global'!T78</f>
        <v>Ethique, déontologie et propriété intelectuelle (CRS)</v>
      </c>
      <c r="U18" s="175">
        <f>'Emploi Global'!U78</f>
        <v>0</v>
      </c>
      <c r="V18" s="176" t="str">
        <f>'Emploi Global'!V78</f>
        <v>Amphi 4</v>
      </c>
      <c r="W18" s="173">
        <f>'Emploi Global'!W78</f>
        <v>0</v>
      </c>
      <c r="X18" s="174">
        <f>'Emploi Global'!X78</f>
        <v>0</v>
      </c>
      <c r="Y18" s="175">
        <f>'Emploi Global'!Y78</f>
        <v>0</v>
      </c>
      <c r="Z18" s="176">
        <f>'Emploi Global'!Z78</f>
        <v>0</v>
      </c>
    </row>
    <row r="19" spans="2:26" ht="15.75" thickBot="1" x14ac:dyDescent="0.3">
      <c r="B19" s="271"/>
      <c r="C19" s="202"/>
      <c r="D19" s="203"/>
      <c r="E19" s="204"/>
      <c r="F19" s="205"/>
      <c r="G19" s="202"/>
      <c r="H19" s="203"/>
      <c r="I19" s="204"/>
      <c r="J19" s="205"/>
      <c r="K19" s="202"/>
      <c r="L19" s="203"/>
      <c r="M19" s="204"/>
      <c r="N19" s="205"/>
      <c r="O19" s="202"/>
      <c r="P19" s="203"/>
      <c r="Q19" s="204"/>
      <c r="R19" s="205"/>
      <c r="S19" s="202"/>
      <c r="T19" s="203"/>
      <c r="U19" s="204"/>
      <c r="V19" s="205"/>
      <c r="W19" s="202"/>
      <c r="X19" s="203"/>
      <c r="Y19" s="204"/>
      <c r="Z19" s="205"/>
    </row>
    <row r="20" spans="2:26" x14ac:dyDescent="0.25">
      <c r="B20" s="227" t="s">
        <v>15</v>
      </c>
      <c r="C20" s="166"/>
      <c r="D20" s="165"/>
      <c r="E20" s="167"/>
      <c r="F20" s="168"/>
      <c r="G20" s="166"/>
      <c r="H20" s="165"/>
      <c r="I20" s="167"/>
      <c r="J20" s="168"/>
      <c r="K20" s="166"/>
      <c r="L20" s="165"/>
      <c r="M20" s="167"/>
      <c r="N20" s="168"/>
      <c r="O20" s="166"/>
      <c r="P20" s="165"/>
      <c r="Q20" s="167"/>
      <c r="R20" s="168"/>
      <c r="S20" s="166"/>
      <c r="T20" s="165"/>
      <c r="U20" s="167"/>
      <c r="V20" s="168"/>
      <c r="W20" s="166"/>
      <c r="X20" s="165"/>
      <c r="Y20" s="167"/>
      <c r="Z20" s="168"/>
    </row>
    <row r="21" spans="2:26" ht="30" x14ac:dyDescent="0.25">
      <c r="B21" s="228"/>
      <c r="C21" s="173" t="str">
        <f>'Emploi Global'!C99</f>
        <v>A.Boulegroune</v>
      </c>
      <c r="D21" s="174" t="str">
        <f>'Emploi Global'!D99</f>
        <v>Electronique générale (CRS)</v>
      </c>
      <c r="E21" s="175">
        <f>'Emploi Global'!E99</f>
        <v>0</v>
      </c>
      <c r="F21" s="176" t="str">
        <f>'Emploi Global'!F99</f>
        <v>S:A10</v>
      </c>
      <c r="G21" s="173" t="str">
        <f>'Emploi Global'!G99</f>
        <v>F.Z.Lemmadi</v>
      </c>
      <c r="H21" s="174" t="str">
        <f>'Emploi Global'!H99</f>
        <v>Matériaux métallique (CRS)</v>
      </c>
      <c r="I21" s="175">
        <f>'Emploi Global'!I99</f>
        <v>0</v>
      </c>
      <c r="J21" s="176" t="str">
        <f>'Emploi Global'!J99</f>
        <v>S:A10</v>
      </c>
      <c r="K21" s="173">
        <f>'Emploi Global'!K99</f>
        <v>0</v>
      </c>
      <c r="L21" s="174">
        <f>'Emploi Global'!L99</f>
        <v>0</v>
      </c>
      <c r="M21" s="175">
        <f>'Emploi Global'!M99</f>
        <v>0</v>
      </c>
      <c r="N21" s="176">
        <f>'Emploi Global'!N99</f>
        <v>0</v>
      </c>
      <c r="O21" s="173">
        <f>'Emploi Global'!O99</f>
        <v>0</v>
      </c>
      <c r="P21" s="174">
        <f>'Emploi Global'!P99</f>
        <v>0</v>
      </c>
      <c r="Q21" s="175">
        <f>'Emploi Global'!Q99</f>
        <v>0</v>
      </c>
      <c r="R21" s="176">
        <f>'Emploi Global'!R99</f>
        <v>0</v>
      </c>
      <c r="S21" s="173">
        <f>'Emploi Global'!S99</f>
        <v>0</v>
      </c>
      <c r="T21" s="174">
        <f>'Emploi Global'!T99</f>
        <v>0</v>
      </c>
      <c r="U21" s="175">
        <f>'Emploi Global'!U99</f>
        <v>0</v>
      </c>
      <c r="V21" s="176">
        <f>'Emploi Global'!V99</f>
        <v>0</v>
      </c>
      <c r="W21" s="173">
        <f>'Emploi Global'!W99</f>
        <v>0</v>
      </c>
      <c r="X21" s="174">
        <f>'Emploi Global'!X99</f>
        <v>0</v>
      </c>
      <c r="Y21" s="175">
        <f>'Emploi Global'!Y99</f>
        <v>0</v>
      </c>
      <c r="Z21" s="176">
        <f>'Emploi Global'!Z99</f>
        <v>0</v>
      </c>
    </row>
    <row r="22" spans="2:26" ht="15.75" thickBot="1" x14ac:dyDescent="0.3">
      <c r="B22" s="229"/>
      <c r="C22" s="202"/>
      <c r="D22" s="203"/>
      <c r="E22" s="204"/>
      <c r="F22" s="205"/>
      <c r="G22" s="202"/>
      <c r="H22" s="203"/>
      <c r="I22" s="204"/>
      <c r="J22" s="205"/>
      <c r="K22" s="202"/>
      <c r="L22" s="203"/>
      <c r="M22" s="204"/>
      <c r="N22" s="205"/>
      <c r="O22" s="202"/>
      <c r="P22" s="203"/>
      <c r="Q22" s="204"/>
      <c r="R22" s="205"/>
      <c r="S22" s="202"/>
      <c r="T22" s="203"/>
      <c r="U22" s="204"/>
      <c r="V22" s="205"/>
      <c r="W22" s="202"/>
      <c r="X22" s="203"/>
      <c r="Y22" s="204"/>
      <c r="Z22" s="205"/>
    </row>
    <row r="25" spans="2:26" ht="21" x14ac:dyDescent="0.25">
      <c r="Q25" s="253" t="s">
        <v>235</v>
      </c>
      <c r="R25" s="253"/>
      <c r="S25" s="253"/>
      <c r="T25" s="253"/>
      <c r="U25" s="284">
        <f ca="1">TODAY()</f>
        <v>44957</v>
      </c>
      <c r="V25" s="284"/>
      <c r="W25" s="284"/>
    </row>
  </sheetData>
  <mergeCells count="19">
    <mergeCell ref="W6:Z6"/>
    <mergeCell ref="B1:Z1"/>
    <mergeCell ref="B2:Z2"/>
    <mergeCell ref="C3:G3"/>
    <mergeCell ref="T3:X3"/>
    <mergeCell ref="C4:G4"/>
    <mergeCell ref="W4:X4"/>
    <mergeCell ref="C6:F6"/>
    <mergeCell ref="G6:J6"/>
    <mergeCell ref="K6:N6"/>
    <mergeCell ref="O6:R6"/>
    <mergeCell ref="S6:V6"/>
    <mergeCell ref="Q25:T25"/>
    <mergeCell ref="U25:W25"/>
    <mergeCell ref="B8:B10"/>
    <mergeCell ref="B11:B13"/>
    <mergeCell ref="B14:B16"/>
    <mergeCell ref="B17:B19"/>
    <mergeCell ref="B20:B22"/>
  </mergeCells>
  <conditionalFormatting sqref="C8:Z22">
    <cfRule type="cellIs" dxfId="6" priority="1" operator="equal">
      <formula>0</formula>
    </cfRule>
  </conditionalFormatting>
  <pageMargins left="0" right="0" top="0.74803149606299213" bottom="0.74803149606299213" header="0.31496062992125984" footer="0.31496062992125984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39</vt:i4>
      </vt:variant>
    </vt:vector>
  </HeadingPairs>
  <TitlesOfParts>
    <vt:vector size="55" baseType="lpstr">
      <vt:lpstr>Emploi Global</vt:lpstr>
      <vt:lpstr>Emploi Enseignant</vt:lpstr>
      <vt:lpstr>L2GM+MET</vt:lpstr>
      <vt:lpstr>L3MET</vt:lpstr>
      <vt:lpstr>L3CM</vt:lpstr>
      <vt:lpstr>L3ENRG</vt:lpstr>
      <vt:lpstr>M1CM</vt:lpstr>
      <vt:lpstr>M1ENRG</vt:lpstr>
      <vt:lpstr>M1MET</vt:lpstr>
      <vt:lpstr>M2CM</vt:lpstr>
      <vt:lpstr>M2ENRG</vt:lpstr>
      <vt:lpstr>M2MET</vt:lpstr>
      <vt:lpstr>التوزيع الفردي</vt:lpstr>
      <vt:lpstr>Liste enseigants</vt:lpstr>
      <vt:lpstr>Feuil1</vt:lpstr>
      <vt:lpstr>برنامج القاعات</vt:lpstr>
      <vt:lpstr>Dim_11h20</vt:lpstr>
      <vt:lpstr>Dim_13h10</vt:lpstr>
      <vt:lpstr>Dim_14h50</vt:lpstr>
      <vt:lpstr>Dim_16h30</vt:lpstr>
      <vt:lpstr>Dim_9h40</vt:lpstr>
      <vt:lpstr>Dimanche_8h00</vt:lpstr>
      <vt:lpstr>Jeu_11h20</vt:lpstr>
      <vt:lpstr>Jeu_13h10</vt:lpstr>
      <vt:lpstr>Jeu_14h50</vt:lpstr>
      <vt:lpstr>Jeu_16h30</vt:lpstr>
      <vt:lpstr>Jeu_8h00</vt:lpstr>
      <vt:lpstr>Jeu_9h40</vt:lpstr>
      <vt:lpstr>Liste_Enseignants</vt:lpstr>
      <vt:lpstr>Lun_11h20</vt:lpstr>
      <vt:lpstr>Lun_13h10</vt:lpstr>
      <vt:lpstr>Lun_14h50</vt:lpstr>
      <vt:lpstr>Lun_16h30</vt:lpstr>
      <vt:lpstr>Lun_8h00</vt:lpstr>
      <vt:lpstr>Lun_9h40</vt:lpstr>
      <vt:lpstr>Mar_11h20</vt:lpstr>
      <vt:lpstr>Mar_13h10</vt:lpstr>
      <vt:lpstr>Mar_14h50</vt:lpstr>
      <vt:lpstr>Mar_16h30</vt:lpstr>
      <vt:lpstr>Mar_8h00</vt:lpstr>
      <vt:lpstr>Mar_9h40</vt:lpstr>
      <vt:lpstr>Mer_11h20</vt:lpstr>
      <vt:lpstr>Mer_13h10</vt:lpstr>
      <vt:lpstr>Mer_14h50</vt:lpstr>
      <vt:lpstr>Mer_16h30</vt:lpstr>
      <vt:lpstr>Mer_8h00</vt:lpstr>
      <vt:lpstr>Mer_9h40</vt:lpstr>
      <vt:lpstr>'L3ENRG'!Zone_d_impression</vt:lpstr>
      <vt:lpstr>'L3MET'!Zone_d_impression</vt:lpstr>
      <vt:lpstr>M1ENRG!Zone_d_impression</vt:lpstr>
      <vt:lpstr>M1MET!Zone_d_impression</vt:lpstr>
      <vt:lpstr>M2CM!Zone_d_impression</vt:lpstr>
      <vt:lpstr>M2ENRG!Zone_d_impression</vt:lpstr>
      <vt:lpstr>M2MET!Zone_d_impression</vt:lpstr>
      <vt:lpstr>'التوزيع الفردي'!Zone_d_impression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DESKTOP</cp:lastModifiedBy>
  <cp:lastPrinted>2023-01-31T15:40:08Z</cp:lastPrinted>
  <dcterms:created xsi:type="dcterms:W3CDTF">2022-09-04T10:43:04Z</dcterms:created>
  <dcterms:modified xsi:type="dcterms:W3CDTF">2023-01-31T15:43:45Z</dcterms:modified>
</cp:coreProperties>
</file>